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fiocruzbr-my.sharepoint.com/personal/alessandro_timoteo_fiocruz_br/Documents/Área de Trabalho/ICTB_PNH/"/>
    </mc:Choice>
  </mc:AlternateContent>
  <xr:revisionPtr revIDLastSave="35" documentId="8_{171C9793-AF4D-4C56-A0A1-A90E90A896BC}" xr6:coauthVersionLast="47" xr6:coauthVersionMax="47" xr10:uidLastSave="{C1326162-5E55-4AFA-8D58-41C6F58E2395}"/>
  <bookViews>
    <workbookView xWindow="28680" yWindow="-195" windowWidth="29040" windowHeight="15720" tabRatio="808" activeTab="4" xr2:uid="{AEFCE130-3D8A-48B4-A7EA-6D7156091718}"/>
  </bookViews>
  <sheets>
    <sheet name="Início" sheetId="1" r:id="rId1"/>
    <sheet name="Ajuda 01" sheetId="2" r:id="rId2"/>
    <sheet name="Ajuda 02" sheetId="3" r:id="rId3"/>
    <sheet name="Ajuda 03" sheetId="15" r:id="rId4"/>
    <sheet name="Planilha" sheetId="5" r:id="rId5"/>
    <sheet name="LDI" sheetId="14" r:id="rId6"/>
    <sheet name="Cronograma" sheetId="6" r:id="rId7"/>
    <sheet name="Composições" sheetId="18" r:id="rId8"/>
  </sheets>
  <definedNames>
    <definedName name="_xlnm.Print_Area" localSheetId="3">'Ajuda 03'!$A$1:$AC$41</definedName>
    <definedName name="_xlnm.Print_Titles" localSheetId="7">Composições!$1:$14</definedName>
    <definedName name="_xlnm.Print_Titles" localSheetId="6">Cronograma!$2:$18</definedName>
    <definedName name="_xlnm.Print_Titles" localSheetId="4">Planilha!$1:$16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5" l="1"/>
  <c r="G105" i="5"/>
  <c r="G86" i="5"/>
  <c r="G67" i="5"/>
  <c r="G48" i="5"/>
  <c r="L332" i="18"/>
  <c r="L327" i="18"/>
  <c r="L326" i="18"/>
  <c r="L331" i="18" s="1"/>
  <c r="L306" i="18" l="1"/>
  <c r="K410" i="18"/>
  <c r="K411" i="18"/>
  <c r="K409" i="18"/>
  <c r="L309" i="18" l="1"/>
  <c r="L310" i="18" s="1"/>
  <c r="K412" i="18"/>
  <c r="G151" i="5" s="1"/>
  <c r="K403" i="18" l="1"/>
  <c r="K402" i="18"/>
  <c r="K394" i="18"/>
  <c r="K396" i="18"/>
  <c r="K395" i="18"/>
  <c r="K393" i="18"/>
  <c r="K387" i="18"/>
  <c r="K386" i="18"/>
  <c r="K385" i="18"/>
  <c r="K404" i="18" l="1"/>
  <c r="G147" i="5" s="1"/>
  <c r="K397" i="18"/>
  <c r="G146" i="5" s="1"/>
  <c r="K388" i="18"/>
  <c r="G145" i="5" s="1"/>
  <c r="K379" i="18" l="1"/>
  <c r="J378" i="18"/>
  <c r="K378" i="18" s="1"/>
  <c r="K377" i="18"/>
  <c r="H146" i="5"/>
  <c r="H145" i="5"/>
  <c r="K371" i="18"/>
  <c r="K370" i="18"/>
  <c r="K369" i="18"/>
  <c r="K368" i="18"/>
  <c r="K367" i="18"/>
  <c r="K360" i="18"/>
  <c r="K359" i="18"/>
  <c r="K358" i="18"/>
  <c r="F22" i="5"/>
  <c r="L338" i="18"/>
  <c r="L337" i="18"/>
  <c r="L336" i="18"/>
  <c r="G44" i="18"/>
  <c r="M44" i="18" s="1"/>
  <c r="J116" i="18" s="1"/>
  <c r="M116" i="18" s="1"/>
  <c r="G29" i="18"/>
  <c r="M29" i="18" s="1"/>
  <c r="J154" i="18" s="1"/>
  <c r="M154" i="18" s="1"/>
  <c r="M74" i="18"/>
  <c r="J300" i="18" s="1"/>
  <c r="M73" i="18"/>
  <c r="J143" i="18" s="1"/>
  <c r="M72" i="18"/>
  <c r="J142" i="18" s="1"/>
  <c r="M71" i="18"/>
  <c r="J141" i="18" s="1"/>
  <c r="M70" i="18"/>
  <c r="J140" i="18" s="1"/>
  <c r="M69" i="18"/>
  <c r="M66" i="18"/>
  <c r="J137" i="18" s="1"/>
  <c r="M137" i="18" s="1"/>
  <c r="M65" i="18"/>
  <c r="J188" i="18" s="1"/>
  <c r="M188" i="18" s="1"/>
  <c r="M64" i="18"/>
  <c r="J187" i="18" s="1"/>
  <c r="M187" i="18" s="1"/>
  <c r="M63" i="18"/>
  <c r="J186" i="18" s="1"/>
  <c r="M186" i="18" s="1"/>
  <c r="M62" i="18"/>
  <c r="J185" i="18" s="1"/>
  <c r="M185" i="18" s="1"/>
  <c r="M61" i="18"/>
  <c r="J184" i="18" s="1"/>
  <c r="M184" i="18" s="1"/>
  <c r="M60" i="18"/>
  <c r="J183" i="18" s="1"/>
  <c r="M183" i="18" s="1"/>
  <c r="M59" i="18"/>
  <c r="J130" i="18" s="1"/>
  <c r="M130" i="18" s="1"/>
  <c r="M58" i="18"/>
  <c r="J181" i="18" s="1"/>
  <c r="M181" i="18" s="1"/>
  <c r="M57" i="18"/>
  <c r="J128" i="18" s="1"/>
  <c r="M128" i="18" s="1"/>
  <c r="M56" i="18"/>
  <c r="J127" i="18" s="1"/>
  <c r="M127" i="18" s="1"/>
  <c r="M55" i="18"/>
  <c r="J126" i="18" s="1"/>
  <c r="M126" i="18" s="1"/>
  <c r="M54" i="18"/>
  <c r="G51" i="18"/>
  <c r="M51" i="18" s="1"/>
  <c r="J123" i="18" s="1"/>
  <c r="M123" i="18" s="1"/>
  <c r="G50" i="18"/>
  <c r="M50" i="18" s="1"/>
  <c r="J122" i="18" s="1"/>
  <c r="M122" i="18" s="1"/>
  <c r="G49" i="18"/>
  <c r="M49" i="18" s="1"/>
  <c r="J121" i="18" s="1"/>
  <c r="M121" i="18" s="1"/>
  <c r="G48" i="18"/>
  <c r="M48" i="18" s="1"/>
  <c r="J172" i="18" s="1"/>
  <c r="M172" i="18" s="1"/>
  <c r="G47" i="18"/>
  <c r="M47" i="18" s="1"/>
  <c r="J119" i="18" s="1"/>
  <c r="M119" i="18" s="1"/>
  <c r="G46" i="18"/>
  <c r="M46" i="18" s="1"/>
  <c r="J118" i="18" s="1"/>
  <c r="M118" i="18" s="1"/>
  <c r="G45" i="18"/>
  <c r="M45" i="18" s="1"/>
  <c r="J117" i="18" s="1"/>
  <c r="M117" i="18" s="1"/>
  <c r="G43" i="18"/>
  <c r="M43" i="18" s="1"/>
  <c r="J115" i="18" s="1"/>
  <c r="M115" i="18" s="1"/>
  <c r="G42" i="18"/>
  <c r="M42" i="18" s="1"/>
  <c r="J114" i="18" s="1"/>
  <c r="M114" i="18" s="1"/>
  <c r="G41" i="18"/>
  <c r="M41" i="18" s="1"/>
  <c r="J113" i="18" s="1"/>
  <c r="M113" i="18" s="1"/>
  <c r="G40" i="18"/>
  <c r="M40" i="18" s="1"/>
  <c r="J112" i="18" s="1"/>
  <c r="M112" i="18" s="1"/>
  <c r="G39" i="18"/>
  <c r="M39" i="18" s="1"/>
  <c r="J139" i="18" l="1"/>
  <c r="J111" i="18"/>
  <c r="M111" i="18" s="1"/>
  <c r="J125" i="18"/>
  <c r="M125" i="18" s="1"/>
  <c r="H20" i="5"/>
  <c r="K380" i="18"/>
  <c r="G144" i="5" s="1"/>
  <c r="K372" i="18"/>
  <c r="G114" i="5" s="1"/>
  <c r="L339" i="18"/>
  <c r="G21" i="5" s="1"/>
  <c r="K361" i="18"/>
  <c r="K362" i="18" s="1"/>
  <c r="G23" i="5" s="1"/>
  <c r="J270" i="18"/>
  <c r="M270" i="18" s="1"/>
  <c r="J144" i="18"/>
  <c r="J196" i="18"/>
  <c r="M196" i="18" s="1"/>
  <c r="J293" i="18"/>
  <c r="M293" i="18" s="1"/>
  <c r="J248" i="18"/>
  <c r="J277" i="18"/>
  <c r="M277" i="18" s="1"/>
  <c r="J286" i="18"/>
  <c r="M286" i="18" s="1"/>
  <c r="J271" i="18"/>
  <c r="M271" i="18" s="1"/>
  <c r="J278" i="18"/>
  <c r="M278" i="18" s="1"/>
  <c r="J287" i="18"/>
  <c r="M287" i="18" s="1"/>
  <c r="J295" i="18"/>
  <c r="M295" i="18" s="1"/>
  <c r="G96" i="5" s="1"/>
  <c r="J272" i="18"/>
  <c r="M272" i="18" s="1"/>
  <c r="J279" i="18"/>
  <c r="M279" i="18" s="1"/>
  <c r="J288" i="18"/>
  <c r="M288" i="18" s="1"/>
  <c r="J296" i="18"/>
  <c r="M296" i="18" s="1"/>
  <c r="G97" i="5" s="1"/>
  <c r="J273" i="18"/>
  <c r="M273" i="18" s="1"/>
  <c r="J281" i="18"/>
  <c r="M281" i="18" s="1"/>
  <c r="J297" i="18"/>
  <c r="M297" i="18" s="1"/>
  <c r="J258" i="18"/>
  <c r="M258" i="18" s="1"/>
  <c r="J274" i="18"/>
  <c r="M274" i="18" s="1"/>
  <c r="J282" i="18"/>
  <c r="M282" i="18" s="1"/>
  <c r="J289" i="18"/>
  <c r="M289" i="18" s="1"/>
  <c r="J298" i="18"/>
  <c r="M298" i="18" s="1"/>
  <c r="J267" i="18"/>
  <c r="M267" i="18" s="1"/>
  <c r="J283" i="18"/>
  <c r="M283" i="18" s="1"/>
  <c r="J290" i="18"/>
  <c r="M290" i="18" s="1"/>
  <c r="J299" i="18"/>
  <c r="M299" i="18" s="1"/>
  <c r="J268" i="18"/>
  <c r="M268" i="18" s="1"/>
  <c r="J275" i="18"/>
  <c r="M275" i="18" s="1"/>
  <c r="J284" i="18"/>
  <c r="M284" i="18" s="1"/>
  <c r="J291" i="18"/>
  <c r="M291" i="18" s="1"/>
  <c r="J269" i="18"/>
  <c r="M269" i="18" s="1"/>
  <c r="J276" i="18"/>
  <c r="M276" i="18" s="1"/>
  <c r="J285" i="18"/>
  <c r="M285" i="18" s="1"/>
  <c r="J292" i="18"/>
  <c r="M292" i="18" s="1"/>
  <c r="J218" i="18"/>
  <c r="M218" i="18" s="1"/>
  <c r="J225" i="18"/>
  <c r="M225" i="18" s="1"/>
  <c r="J234" i="18"/>
  <c r="M234" i="18" s="1"/>
  <c r="J241" i="18"/>
  <c r="M241" i="18" s="1"/>
  <c r="J219" i="18"/>
  <c r="M219" i="18" s="1"/>
  <c r="J226" i="18"/>
  <c r="M226" i="18" s="1"/>
  <c r="J235" i="18"/>
  <c r="M235" i="18" s="1"/>
  <c r="J243" i="18"/>
  <c r="M243" i="18" s="1"/>
  <c r="J220" i="18"/>
  <c r="M220" i="18" s="1"/>
  <c r="J227" i="18"/>
  <c r="M227" i="18" s="1"/>
  <c r="J236" i="18"/>
  <c r="M236" i="18" s="1"/>
  <c r="J244" i="18"/>
  <c r="M244" i="18" s="1"/>
  <c r="G78" i="5" s="1"/>
  <c r="J221" i="18"/>
  <c r="M221" i="18" s="1"/>
  <c r="J229" i="18"/>
  <c r="M229" i="18" s="1"/>
  <c r="J245" i="18"/>
  <c r="M245" i="18" s="1"/>
  <c r="J206" i="18"/>
  <c r="M206" i="18" s="1"/>
  <c r="J222" i="18"/>
  <c r="M222" i="18" s="1"/>
  <c r="J230" i="18"/>
  <c r="M230" i="18" s="1"/>
  <c r="J237" i="18"/>
  <c r="M237" i="18" s="1"/>
  <c r="J246" i="18"/>
  <c r="M246" i="18" s="1"/>
  <c r="J215" i="18"/>
  <c r="M215" i="18" s="1"/>
  <c r="J231" i="18"/>
  <c r="M231" i="18" s="1"/>
  <c r="M300" i="18" s="1"/>
  <c r="J238" i="18"/>
  <c r="M238" i="18" s="1"/>
  <c r="J247" i="18"/>
  <c r="M247" i="18" s="1"/>
  <c r="J216" i="18"/>
  <c r="M216" i="18" s="1"/>
  <c r="J223" i="18"/>
  <c r="M223" i="18" s="1"/>
  <c r="J232" i="18"/>
  <c r="M232" i="18" s="1"/>
  <c r="J239" i="18"/>
  <c r="M239" i="18" s="1"/>
  <c r="J217" i="18"/>
  <c r="M217" i="18" s="1"/>
  <c r="J224" i="18"/>
  <c r="M224" i="18" s="1"/>
  <c r="J233" i="18"/>
  <c r="M233" i="18" s="1"/>
  <c r="J240" i="18"/>
  <c r="M240" i="18" s="1"/>
  <c r="J131" i="18"/>
  <c r="M131" i="18" s="1"/>
  <c r="J166" i="18"/>
  <c r="M166" i="18" s="1"/>
  <c r="J173" i="18"/>
  <c r="M173" i="18" s="1"/>
  <c r="J182" i="18"/>
  <c r="M182" i="18" s="1"/>
  <c r="J189" i="18"/>
  <c r="M189" i="18" s="1"/>
  <c r="J132" i="18"/>
  <c r="M132" i="18" s="1"/>
  <c r="J167" i="18"/>
  <c r="M167" i="18" s="1"/>
  <c r="J174" i="18"/>
  <c r="M174" i="18" s="1"/>
  <c r="J191" i="18"/>
  <c r="M191" i="18" s="1"/>
  <c r="G58" i="5" s="1"/>
  <c r="J133" i="18"/>
  <c r="M133" i="18" s="1"/>
  <c r="J134" i="18"/>
  <c r="M134" i="18" s="1"/>
  <c r="J168" i="18"/>
  <c r="M168" i="18" s="1"/>
  <c r="J175" i="18"/>
  <c r="M175" i="18" s="1"/>
  <c r="J192" i="18"/>
  <c r="M192" i="18" s="1"/>
  <c r="G59" i="5" s="1"/>
  <c r="J135" i="18"/>
  <c r="M135" i="18" s="1"/>
  <c r="J136" i="18"/>
  <c r="M136" i="18" s="1"/>
  <c r="J169" i="18"/>
  <c r="M169" i="18" s="1"/>
  <c r="J177" i="18"/>
  <c r="M177" i="18" s="1"/>
  <c r="J193" i="18"/>
  <c r="M193" i="18" s="1"/>
  <c r="J170" i="18"/>
  <c r="M170" i="18" s="1"/>
  <c r="J178" i="18"/>
  <c r="M178" i="18" s="1"/>
  <c r="J194" i="18"/>
  <c r="M194" i="18" s="1"/>
  <c r="J163" i="18"/>
  <c r="M163" i="18" s="1"/>
  <c r="J179" i="18"/>
  <c r="M179" i="18" s="1"/>
  <c r="J195" i="18"/>
  <c r="M195" i="18" s="1"/>
  <c r="J120" i="18"/>
  <c r="M120" i="18" s="1"/>
  <c r="J164" i="18"/>
  <c r="M164" i="18" s="1"/>
  <c r="J171" i="18"/>
  <c r="M171" i="18" s="1"/>
  <c r="J180" i="18"/>
  <c r="M180" i="18" s="1"/>
  <c r="J129" i="18"/>
  <c r="M129" i="18" s="1"/>
  <c r="J165" i="18"/>
  <c r="M165" i="18" s="1"/>
  <c r="G27" i="18"/>
  <c r="M27" i="18" s="1"/>
  <c r="M248" i="18" l="1"/>
  <c r="G64" i="5"/>
  <c r="H64" i="5" s="1"/>
  <c r="G77" i="5"/>
  <c r="H77" i="5" s="1"/>
  <c r="G83" i="5"/>
  <c r="G102" i="5"/>
  <c r="J204" i="18"/>
  <c r="M204" i="18" s="1"/>
  <c r="G81" i="5" s="1"/>
  <c r="H81" i="5" s="1"/>
  <c r="J256" i="18"/>
  <c r="M256" i="18" s="1"/>
  <c r="G100" i="5" s="1"/>
  <c r="H100" i="5" s="1"/>
  <c r="J100" i="18"/>
  <c r="M100" i="18" s="1"/>
  <c r="G43" i="5" s="1"/>
  <c r="J152" i="18"/>
  <c r="M152" i="18" s="1"/>
  <c r="G62" i="5" s="1"/>
  <c r="G36" i="18"/>
  <c r="M36" i="18" s="1"/>
  <c r="G35" i="18"/>
  <c r="G34" i="18"/>
  <c r="M34" i="18" s="1"/>
  <c r="G33" i="18"/>
  <c r="M33" i="18" s="1"/>
  <c r="G32" i="18"/>
  <c r="M32" i="18" s="1"/>
  <c r="G31" i="18"/>
  <c r="G30" i="18"/>
  <c r="J102" i="18"/>
  <c r="G28" i="18"/>
  <c r="G26" i="18"/>
  <c r="G25" i="18"/>
  <c r="G24" i="18"/>
  <c r="M142" i="18"/>
  <c r="M141" i="18"/>
  <c r="M139" i="18"/>
  <c r="G39" i="5" s="1"/>
  <c r="L316" i="18"/>
  <c r="L315" i="18"/>
  <c r="M354" i="18"/>
  <c r="M353" i="18"/>
  <c r="M352" i="18"/>
  <c r="M351" i="18"/>
  <c r="M350" i="18"/>
  <c r="M349" i="18"/>
  <c r="M348" i="18"/>
  <c r="M347" i="18"/>
  <c r="M346" i="18"/>
  <c r="M345" i="18"/>
  <c r="M344" i="18"/>
  <c r="L320" i="18"/>
  <c r="L319" i="18"/>
  <c r="L318" i="18"/>
  <c r="L317" i="18"/>
  <c r="L314" i="18"/>
  <c r="G38" i="14"/>
  <c r="B14" i="18"/>
  <c r="B13" i="18"/>
  <c r="B10" i="18"/>
  <c r="H21" i="5"/>
  <c r="H23" i="5"/>
  <c r="H39" i="5"/>
  <c r="H43" i="5"/>
  <c r="H58" i="5"/>
  <c r="H59" i="5"/>
  <c r="H62" i="5"/>
  <c r="H78" i="5"/>
  <c r="H83" i="5"/>
  <c r="H96" i="5"/>
  <c r="H97" i="5"/>
  <c r="H102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4" i="5"/>
  <c r="H147" i="5"/>
  <c r="H151" i="5"/>
  <c r="F7" i="2"/>
  <c r="F8" i="2"/>
  <c r="F9" i="2"/>
  <c r="F10" i="2"/>
  <c r="D16" i="2"/>
  <c r="C19" i="3"/>
  <c r="C18" i="3"/>
  <c r="C30" i="14"/>
  <c r="G21" i="14" s="1"/>
  <c r="G39" i="14" s="1"/>
  <c r="B20" i="6"/>
  <c r="B26" i="6"/>
  <c r="B23" i="6"/>
  <c r="A19" i="6"/>
  <c r="A25" i="6"/>
  <c r="A22" i="6"/>
  <c r="A28" i="6"/>
  <c r="B29" i="6"/>
  <c r="A31" i="6"/>
  <c r="B32" i="6"/>
  <c r="A34" i="6"/>
  <c r="B35" i="6"/>
  <c r="A37" i="6"/>
  <c r="B38" i="6"/>
  <c r="A40" i="6"/>
  <c r="B41" i="6"/>
  <c r="A43" i="6"/>
  <c r="B44" i="6"/>
  <c r="A46" i="6"/>
  <c r="B47" i="6"/>
  <c r="C14" i="6"/>
  <c r="B27" i="6"/>
  <c r="C15" i="6"/>
  <c r="C11" i="6"/>
  <c r="HP12" i="6"/>
  <c r="HP11" i="6"/>
  <c r="H11" i="1"/>
  <c r="H13" i="1"/>
  <c r="G40" i="14"/>
  <c r="G36" i="14"/>
  <c r="G37" i="14"/>
  <c r="B13" i="14"/>
  <c r="B14" i="14"/>
  <c r="B10" i="14"/>
  <c r="G11" i="2"/>
  <c r="L19" i="3" s="1"/>
  <c r="P19" i="3"/>
  <c r="T19" i="3"/>
  <c r="X19" i="3"/>
  <c r="AB19" i="3"/>
  <c r="AB20" i="3" s="1"/>
  <c r="G14" i="2"/>
  <c r="J209" i="18" l="1"/>
  <c r="M209" i="18" s="1"/>
  <c r="G87" i="5" s="1"/>
  <c r="J261" i="18"/>
  <c r="M261" i="18" s="1"/>
  <c r="G106" i="5" s="1"/>
  <c r="J210" i="18"/>
  <c r="M210" i="18" s="1"/>
  <c r="G88" i="5" s="1"/>
  <c r="J262" i="18"/>
  <c r="M262" i="18" s="1"/>
  <c r="G107" i="5" s="1"/>
  <c r="J211" i="18"/>
  <c r="M211" i="18" s="1"/>
  <c r="G89" i="5" s="1"/>
  <c r="J263" i="18"/>
  <c r="M263" i="18" s="1"/>
  <c r="G108" i="5" s="1"/>
  <c r="J213" i="18"/>
  <c r="M213" i="18" s="1"/>
  <c r="G91" i="5" s="1"/>
  <c r="J265" i="18"/>
  <c r="M265" i="18" s="1"/>
  <c r="G110" i="5" s="1"/>
  <c r="J105" i="18"/>
  <c r="M105" i="18" s="1"/>
  <c r="G49" i="5" s="1"/>
  <c r="J157" i="18"/>
  <c r="M157" i="18" s="1"/>
  <c r="G68" i="5" s="1"/>
  <c r="J106" i="18"/>
  <c r="J158" i="18"/>
  <c r="M158" i="18" s="1"/>
  <c r="G69" i="5" s="1"/>
  <c r="J107" i="18"/>
  <c r="M107" i="18" s="1"/>
  <c r="J159" i="18"/>
  <c r="M159" i="18" s="1"/>
  <c r="G70" i="5" s="1"/>
  <c r="J161" i="18"/>
  <c r="M161" i="18" s="1"/>
  <c r="G72" i="5" s="1"/>
  <c r="J109" i="18"/>
  <c r="M109" i="18" s="1"/>
  <c r="G53" i="5" s="1"/>
  <c r="M24" i="18"/>
  <c r="M25" i="18"/>
  <c r="J254" i="18" s="1"/>
  <c r="M254" i="18" s="1"/>
  <c r="G98" i="5" s="1"/>
  <c r="M26" i="18"/>
  <c r="M28" i="18"/>
  <c r="J257" i="18" s="1"/>
  <c r="M257" i="18" s="1"/>
  <c r="G101" i="5" s="1"/>
  <c r="M30" i="18"/>
  <c r="J259" i="18" s="1"/>
  <c r="M259" i="18" s="1"/>
  <c r="G103" i="5" s="1"/>
  <c r="M31" i="18"/>
  <c r="J260" i="18" s="1"/>
  <c r="M260" i="18" s="1"/>
  <c r="G104" i="5" s="1"/>
  <c r="M35" i="18"/>
  <c r="J264" i="18" s="1"/>
  <c r="M264" i="18" s="1"/>
  <c r="G109" i="5" s="1"/>
  <c r="M144" i="18"/>
  <c r="M143" i="18"/>
  <c r="M140" i="18"/>
  <c r="G40" i="5" s="1"/>
  <c r="L355" i="18"/>
  <c r="G22" i="5" s="1"/>
  <c r="J321" i="18"/>
  <c r="L321" i="18" s="1"/>
  <c r="L322" i="18" s="1"/>
  <c r="G19" i="5" s="1"/>
  <c r="Y18" i="15"/>
  <c r="Y21" i="15" s="1"/>
  <c r="I148" i="5"/>
  <c r="BH44" i="6" s="1"/>
  <c r="I152" i="5"/>
  <c r="I141" i="5"/>
  <c r="EE41" i="6" s="1"/>
  <c r="G16" i="2"/>
  <c r="G18" i="2"/>
  <c r="DK47" i="6" l="1"/>
  <c r="DU47" i="6"/>
  <c r="J41" i="6"/>
  <c r="H22" i="5"/>
  <c r="G51" i="5"/>
  <c r="H19" i="5"/>
  <c r="H87" i="5"/>
  <c r="H72" i="5"/>
  <c r="H70" i="5"/>
  <c r="H69" i="5"/>
  <c r="H40" i="5"/>
  <c r="H68" i="5"/>
  <c r="H49" i="5"/>
  <c r="H109" i="5"/>
  <c r="H110" i="5"/>
  <c r="H105" i="5"/>
  <c r="H91" i="5"/>
  <c r="H104" i="5"/>
  <c r="H108" i="5"/>
  <c r="H103" i="5"/>
  <c r="H89" i="5"/>
  <c r="H101" i="5"/>
  <c r="H107" i="5"/>
  <c r="H53" i="5"/>
  <c r="H88" i="5"/>
  <c r="H98" i="5"/>
  <c r="H106" i="5"/>
  <c r="ET44" i="6"/>
  <c r="CV44" i="6"/>
  <c r="AI44" i="6"/>
  <c r="EY44" i="6"/>
  <c r="J44" i="6"/>
  <c r="GC44" i="6"/>
  <c r="DZ44" i="6"/>
  <c r="FX44" i="6"/>
  <c r="AD44" i="6"/>
  <c r="GM44" i="6"/>
  <c r="DP44" i="6"/>
  <c r="E44" i="6"/>
  <c r="GR44" i="6"/>
  <c r="FN44" i="6"/>
  <c r="FI44" i="6"/>
  <c r="DU44" i="6"/>
  <c r="HG44" i="6"/>
  <c r="CB44" i="6"/>
  <c r="GH44" i="6"/>
  <c r="AX44" i="6"/>
  <c r="FS44" i="6"/>
  <c r="AN44" i="6"/>
  <c r="BW44" i="6"/>
  <c r="O44" i="6"/>
  <c r="T44" i="6"/>
  <c r="J203" i="18"/>
  <c r="M203" i="18" s="1"/>
  <c r="G80" i="5" s="1"/>
  <c r="J255" i="18"/>
  <c r="M255" i="18" s="1"/>
  <c r="G99" i="5" s="1"/>
  <c r="J201" i="18"/>
  <c r="M201" i="18" s="1"/>
  <c r="J253" i="18"/>
  <c r="M253" i="18" s="1"/>
  <c r="J156" i="18"/>
  <c r="M156" i="18" s="1"/>
  <c r="G66" i="5" s="1"/>
  <c r="J208" i="18"/>
  <c r="M208" i="18" s="1"/>
  <c r="G85" i="5" s="1"/>
  <c r="J155" i="18"/>
  <c r="M155" i="18" s="1"/>
  <c r="G65" i="5" s="1"/>
  <c r="J207" i="18"/>
  <c r="M207" i="18" s="1"/>
  <c r="G84" i="5" s="1"/>
  <c r="J150" i="18"/>
  <c r="M150" i="18" s="1"/>
  <c r="G60" i="5" s="1"/>
  <c r="J202" i="18"/>
  <c r="M202" i="18" s="1"/>
  <c r="G79" i="5" s="1"/>
  <c r="J153" i="18"/>
  <c r="M153" i="18" s="1"/>
  <c r="G63" i="5" s="1"/>
  <c r="J205" i="18"/>
  <c r="M205" i="18" s="1"/>
  <c r="G82" i="5" s="1"/>
  <c r="J160" i="18"/>
  <c r="M160" i="18" s="1"/>
  <c r="G71" i="5" s="1"/>
  <c r="J212" i="18"/>
  <c r="M212" i="18" s="1"/>
  <c r="G90" i="5" s="1"/>
  <c r="J151" i="18"/>
  <c r="M151" i="18" s="1"/>
  <c r="G61" i="5" s="1"/>
  <c r="J97" i="18"/>
  <c r="M97" i="18" s="1"/>
  <c r="J149" i="18"/>
  <c r="M149" i="18" s="1"/>
  <c r="J108" i="18"/>
  <c r="M108" i="18" s="1"/>
  <c r="G52" i="5" s="1"/>
  <c r="J104" i="18"/>
  <c r="M104" i="18" s="1"/>
  <c r="G47" i="5" s="1"/>
  <c r="J103" i="18"/>
  <c r="M103" i="18" s="1"/>
  <c r="G46" i="5" s="1"/>
  <c r="J101" i="18"/>
  <c r="M101" i="18" s="1"/>
  <c r="G44" i="5" s="1"/>
  <c r="J99" i="18"/>
  <c r="M99" i="18" s="1"/>
  <c r="G42" i="5" s="1"/>
  <c r="J98" i="18"/>
  <c r="M98" i="18" s="1"/>
  <c r="G41" i="5" s="1"/>
  <c r="M106" i="18"/>
  <c r="G50" i="5" s="1"/>
  <c r="M102" i="18"/>
  <c r="G45" i="5" s="1"/>
  <c r="J90" i="18"/>
  <c r="M90" i="18" s="1"/>
  <c r="G32" i="5" s="1"/>
  <c r="J89" i="18"/>
  <c r="M89" i="18" s="1"/>
  <c r="G31" i="5" s="1"/>
  <c r="J85" i="18"/>
  <c r="M85" i="18" s="1"/>
  <c r="FX41" i="6"/>
  <c r="CL44" i="6"/>
  <c r="Y44" i="6"/>
  <c r="CG44" i="6"/>
  <c r="HL44" i="6"/>
  <c r="DK44" i="6"/>
  <c r="BR44" i="6"/>
  <c r="AS44" i="6"/>
  <c r="FD44" i="6"/>
  <c r="EJ44" i="6"/>
  <c r="DA44" i="6"/>
  <c r="BM44" i="6"/>
  <c r="EE44" i="6"/>
  <c r="EO41" i="6"/>
  <c r="GW44" i="6"/>
  <c r="CQ44" i="6"/>
  <c r="CG47" i="6"/>
  <c r="FN47" i="6"/>
  <c r="O47" i="6"/>
  <c r="HL47" i="6"/>
  <c r="EJ47" i="6"/>
  <c r="BC47" i="6"/>
  <c r="BR47" i="6"/>
  <c r="BM47" i="6"/>
  <c r="GC47" i="6"/>
  <c r="HB47" i="6"/>
  <c r="GM47" i="6"/>
  <c r="AX47" i="6"/>
  <c r="E47" i="6"/>
  <c r="BW47" i="6"/>
  <c r="FD47" i="6"/>
  <c r="CQ47" i="6"/>
  <c r="AD47" i="6"/>
  <c r="FS47" i="6"/>
  <c r="CV47" i="6"/>
  <c r="GW47" i="6"/>
  <c r="EO47" i="6"/>
  <c r="HG47" i="6"/>
  <c r="Y47" i="6"/>
  <c r="AI47" i="6"/>
  <c r="EY47" i="6"/>
  <c r="AS47" i="6"/>
  <c r="ET47" i="6"/>
  <c r="DA47" i="6"/>
  <c r="GR47" i="6"/>
  <c r="DF47" i="6"/>
  <c r="FI47" i="6"/>
  <c r="J47" i="6"/>
  <c r="BH47" i="6"/>
  <c r="T47" i="6"/>
  <c r="CL47" i="6"/>
  <c r="FX47" i="6"/>
  <c r="DP47" i="6"/>
  <c r="EE47" i="6"/>
  <c r="CB47" i="6"/>
  <c r="EO44" i="6"/>
  <c r="BC44" i="6"/>
  <c r="HB44" i="6"/>
  <c r="DF44" i="6"/>
  <c r="AN47" i="6"/>
  <c r="GH47" i="6"/>
  <c r="DZ47" i="6"/>
  <c r="DP41" i="6"/>
  <c r="BR41" i="6"/>
  <c r="AX41" i="6"/>
  <c r="EJ41" i="6"/>
  <c r="GW41" i="6"/>
  <c r="HB41" i="6"/>
  <c r="O41" i="6"/>
  <c r="DF41" i="6"/>
  <c r="CV41" i="6"/>
  <c r="BH41" i="6"/>
  <c r="HG41" i="6"/>
  <c r="CQ41" i="6"/>
  <c r="CL41" i="6"/>
  <c r="GM41" i="6"/>
  <c r="FS41" i="6"/>
  <c r="GC41" i="6"/>
  <c r="AD41" i="6"/>
  <c r="DA41" i="6"/>
  <c r="CG41" i="6"/>
  <c r="Y41" i="6"/>
  <c r="HL41" i="6"/>
  <c r="EY41" i="6"/>
  <c r="AI41" i="6"/>
  <c r="FI41" i="6"/>
  <c r="BW41" i="6"/>
  <c r="GH41" i="6"/>
  <c r="BM41" i="6"/>
  <c r="DU41" i="6"/>
  <c r="FD41" i="6"/>
  <c r="BC41" i="6"/>
  <c r="AN41" i="6"/>
  <c r="DZ41" i="6"/>
  <c r="CB41" i="6"/>
  <c r="DK41" i="6"/>
  <c r="ET41" i="6"/>
  <c r="AS41" i="6"/>
  <c r="E41" i="6"/>
  <c r="T41" i="6"/>
  <c r="GR41" i="6"/>
  <c r="FN41" i="6"/>
  <c r="H51" i="5" l="1"/>
  <c r="I24" i="5"/>
  <c r="O20" i="6" s="1"/>
  <c r="H45" i="5"/>
  <c r="H79" i="5"/>
  <c r="H32" i="5"/>
  <c r="H63" i="5"/>
  <c r="H50" i="5"/>
  <c r="H60" i="5"/>
  <c r="H41" i="5"/>
  <c r="H84" i="5"/>
  <c r="H42" i="5"/>
  <c r="H65" i="5"/>
  <c r="H44" i="5"/>
  <c r="H85" i="5"/>
  <c r="H46" i="5"/>
  <c r="H66" i="5"/>
  <c r="H47" i="5"/>
  <c r="H86" i="5"/>
  <c r="H48" i="5"/>
  <c r="H67" i="5"/>
  <c r="H52" i="5"/>
  <c r="M301" i="18"/>
  <c r="G95" i="5"/>
  <c r="G57" i="5"/>
  <c r="M197" i="18"/>
  <c r="G76" i="5"/>
  <c r="M249" i="18"/>
  <c r="G38" i="5"/>
  <c r="M145" i="18"/>
  <c r="H99" i="5"/>
  <c r="H61" i="5"/>
  <c r="H80" i="5"/>
  <c r="H90" i="5"/>
  <c r="M86" i="18"/>
  <c r="G27" i="5"/>
  <c r="H71" i="5"/>
  <c r="H31" i="5"/>
  <c r="H82" i="5"/>
  <c r="M91" i="18"/>
  <c r="HP47" i="6"/>
  <c r="HP48" i="6" s="1"/>
  <c r="HP44" i="6"/>
  <c r="HP45" i="6" s="1"/>
  <c r="HP41" i="6"/>
  <c r="HP42" i="6" s="1"/>
  <c r="E20" i="6" l="1"/>
  <c r="GH20" i="6"/>
  <c r="CB20" i="6"/>
  <c r="HL20" i="6"/>
  <c r="GM20" i="6"/>
  <c r="EO20" i="6"/>
  <c r="AN20" i="6"/>
  <c r="AS20" i="6"/>
  <c r="AD20" i="6"/>
  <c r="Y20" i="6"/>
  <c r="DZ20" i="6"/>
  <c r="DK20" i="6"/>
  <c r="HG20" i="6"/>
  <c r="BW20" i="6"/>
  <c r="CG20" i="6"/>
  <c r="BM20" i="6"/>
  <c r="BH20" i="6"/>
  <c r="CL20" i="6"/>
  <c r="EJ20" i="6"/>
  <c r="J20" i="6"/>
  <c r="FX20" i="6"/>
  <c r="GW20" i="6"/>
  <c r="FS20" i="6"/>
  <c r="FD20" i="6"/>
  <c r="FN20" i="6"/>
  <c r="BC20" i="6"/>
  <c r="FI20" i="6"/>
  <c r="ET20" i="6"/>
  <c r="AX20" i="6"/>
  <c r="HB20" i="6"/>
  <c r="DP20" i="6"/>
  <c r="BR20" i="6"/>
  <c r="EE20" i="6"/>
  <c r="AI20" i="6"/>
  <c r="GC20" i="6"/>
  <c r="DF20" i="6"/>
  <c r="GR20" i="6"/>
  <c r="EY20" i="6"/>
  <c r="CQ20" i="6"/>
  <c r="CV20" i="6"/>
  <c r="T20" i="6"/>
  <c r="DU20" i="6"/>
  <c r="DA20" i="6"/>
  <c r="H57" i="5"/>
  <c r="H95" i="5"/>
  <c r="I33" i="5"/>
  <c r="DU26" i="6" s="1"/>
  <c r="H38" i="5"/>
  <c r="H27" i="5"/>
  <c r="H76" i="5"/>
  <c r="HP20" i="6" l="1"/>
  <c r="HP21" i="6" s="1"/>
  <c r="I73" i="5"/>
  <c r="I28" i="5"/>
  <c r="DU23" i="6" s="1"/>
  <c r="I54" i="5"/>
  <c r="DP26" i="6"/>
  <c r="DK26" i="6"/>
  <c r="GH26" i="6"/>
  <c r="GR26" i="6"/>
  <c r="O26" i="6"/>
  <c r="GC26" i="6"/>
  <c r="AD26" i="6"/>
  <c r="ET26" i="6"/>
  <c r="AN26" i="6"/>
  <c r="AX26" i="6"/>
  <c r="BM26" i="6"/>
  <c r="FS26" i="6"/>
  <c r="AS26" i="6"/>
  <c r="GM26" i="6"/>
  <c r="DZ26" i="6"/>
  <c r="DF26" i="6"/>
  <c r="E26" i="6"/>
  <c r="BW26" i="6"/>
  <c r="EJ26" i="6"/>
  <c r="EY26" i="6"/>
  <c r="FD26" i="6"/>
  <c r="FX26" i="6"/>
  <c r="EE26" i="6"/>
  <c r="HG26" i="6"/>
  <c r="CQ26" i="6"/>
  <c r="CB26" i="6"/>
  <c r="CV26" i="6"/>
  <c r="Y26" i="6"/>
  <c r="HL26" i="6"/>
  <c r="CG26" i="6"/>
  <c r="DA26" i="6"/>
  <c r="EO26" i="6"/>
  <c r="BH26" i="6"/>
  <c r="AI26" i="6"/>
  <c r="BC26" i="6"/>
  <c r="FI26" i="6"/>
  <c r="FN26" i="6"/>
  <c r="BR26" i="6"/>
  <c r="CL26" i="6"/>
  <c r="J26" i="6"/>
  <c r="HB26" i="6"/>
  <c r="T26" i="6"/>
  <c r="GW26" i="6"/>
  <c r="I92" i="5"/>
  <c r="CQ35" i="6" s="1"/>
  <c r="I111" i="5"/>
  <c r="EJ38" i="6" l="1"/>
  <c r="DU38" i="6"/>
  <c r="BW38" i="6"/>
  <c r="J38" i="6"/>
  <c r="CG38" i="6"/>
  <c r="O38" i="6"/>
  <c r="DP38" i="6"/>
  <c r="AX38" i="6"/>
  <c r="EO38" i="6"/>
  <c r="CV38" i="6"/>
  <c r="BH38" i="6"/>
  <c r="GH38" i="6"/>
  <c r="CL38" i="6"/>
  <c r="BM38" i="6"/>
  <c r="GM38" i="6"/>
  <c r="DF38" i="6"/>
  <c r="AD38" i="6"/>
  <c r="FI38" i="6"/>
  <c r="DK38" i="6"/>
  <c r="CB38" i="6"/>
  <c r="FN38" i="6"/>
  <c r="DA38" i="6"/>
  <c r="BR38" i="6"/>
  <c r="HB38" i="6"/>
  <c r="CQ38" i="6"/>
  <c r="BC38" i="6"/>
  <c r="FS38" i="6"/>
  <c r="T38" i="6"/>
  <c r="DZ38" i="6"/>
  <c r="E38" i="6"/>
  <c r="EE38" i="6"/>
  <c r="EY38" i="6"/>
  <c r="GR38" i="6"/>
  <c r="HL38" i="6"/>
  <c r="AS38" i="6"/>
  <c r="GW38" i="6"/>
  <c r="GC38" i="6"/>
  <c r="FX38" i="6"/>
  <c r="Y38" i="6"/>
  <c r="AN38" i="6"/>
  <c r="ET38" i="6"/>
  <c r="HG38" i="6"/>
  <c r="AI38" i="6"/>
  <c r="FD38" i="6"/>
  <c r="HP26" i="6"/>
  <c r="HP27" i="6" s="1"/>
  <c r="FD29" i="6"/>
  <c r="EO29" i="6"/>
  <c r="HG29" i="6"/>
  <c r="CV29" i="6"/>
  <c r="FN29" i="6"/>
  <c r="EE29" i="6"/>
  <c r="AX29" i="6"/>
  <c r="AN29" i="6"/>
  <c r="EJ29" i="6"/>
  <c r="FX29" i="6"/>
  <c r="FS29" i="6"/>
  <c r="GM29" i="6"/>
  <c r="BM29" i="6"/>
  <c r="HL29" i="6"/>
  <c r="BH29" i="6"/>
  <c r="BR29" i="6"/>
  <c r="ET29" i="6"/>
  <c r="BC29" i="6"/>
  <c r="GH29" i="6"/>
  <c r="FI29" i="6"/>
  <c r="EY29" i="6"/>
  <c r="J29" i="6"/>
  <c r="GR29" i="6"/>
  <c r="O29" i="6"/>
  <c r="AI29" i="6"/>
  <c r="DK29" i="6"/>
  <c r="DF29" i="6"/>
  <c r="DP29" i="6"/>
  <c r="CG29" i="6"/>
  <c r="Y29" i="6"/>
  <c r="DZ29" i="6"/>
  <c r="T29" i="6"/>
  <c r="GW29" i="6"/>
  <c r="HB29" i="6"/>
  <c r="CL29" i="6"/>
  <c r="CQ29" i="6"/>
  <c r="BW29" i="6"/>
  <c r="AS29" i="6"/>
  <c r="AD29" i="6"/>
  <c r="DA29" i="6"/>
  <c r="E29" i="6"/>
  <c r="GC29" i="6"/>
  <c r="CB29" i="6"/>
  <c r="DU29" i="6"/>
  <c r="T32" i="6"/>
  <c r="FI32" i="6"/>
  <c r="DA32" i="6"/>
  <c r="GM32" i="6"/>
  <c r="BM32" i="6"/>
  <c r="GH32" i="6"/>
  <c r="HG32" i="6"/>
  <c r="DK32" i="6"/>
  <c r="AX32" i="6"/>
  <c r="BH32" i="6"/>
  <c r="HB32" i="6"/>
  <c r="O32" i="6"/>
  <c r="E32" i="6"/>
  <c r="AN32" i="6"/>
  <c r="BR32" i="6"/>
  <c r="EE32" i="6"/>
  <c r="DP32" i="6"/>
  <c r="CL32" i="6"/>
  <c r="CB32" i="6"/>
  <c r="GR32" i="6"/>
  <c r="EO32" i="6"/>
  <c r="FS32" i="6"/>
  <c r="DU32" i="6"/>
  <c r="AD32" i="6"/>
  <c r="GW32" i="6"/>
  <c r="DZ32" i="6"/>
  <c r="AS32" i="6"/>
  <c r="EY32" i="6"/>
  <c r="Y32" i="6"/>
  <c r="BC32" i="6"/>
  <c r="CV32" i="6"/>
  <c r="BW32" i="6"/>
  <c r="FX32" i="6"/>
  <c r="CG32" i="6"/>
  <c r="HL32" i="6"/>
  <c r="EJ32" i="6"/>
  <c r="J32" i="6"/>
  <c r="ET32" i="6"/>
  <c r="FN32" i="6"/>
  <c r="CQ32" i="6"/>
  <c r="GC32" i="6"/>
  <c r="DF32" i="6"/>
  <c r="AI32" i="6"/>
  <c r="FD32" i="6"/>
  <c r="BR23" i="6"/>
  <c r="FI23" i="6"/>
  <c r="AS23" i="6"/>
  <c r="CB23" i="6"/>
  <c r="GR23" i="6"/>
  <c r="AX23" i="6"/>
  <c r="DP23" i="6"/>
  <c r="E23" i="6"/>
  <c r="EE23" i="6"/>
  <c r="HB23" i="6"/>
  <c r="CQ23" i="6"/>
  <c r="ET23" i="6"/>
  <c r="BC23" i="6"/>
  <c r="GH23" i="6"/>
  <c r="T23" i="6"/>
  <c r="BM23" i="6"/>
  <c r="GC23" i="6"/>
  <c r="FD23" i="6"/>
  <c r="CL23" i="6"/>
  <c r="HG23" i="6"/>
  <c r="CV23" i="6"/>
  <c r="DZ23" i="6"/>
  <c r="GM23" i="6"/>
  <c r="FN23" i="6"/>
  <c r="FX23" i="6"/>
  <c r="HL23" i="6"/>
  <c r="J23" i="6"/>
  <c r="DK23" i="6"/>
  <c r="GW23" i="6"/>
  <c r="CG23" i="6"/>
  <c r="AN23" i="6"/>
  <c r="I159" i="5"/>
  <c r="DF23" i="6"/>
  <c r="O23" i="6"/>
  <c r="FS23" i="6"/>
  <c r="DA23" i="6"/>
  <c r="EO23" i="6"/>
  <c r="EY23" i="6"/>
  <c r="Y23" i="6"/>
  <c r="BW23" i="6"/>
  <c r="BH23" i="6"/>
  <c r="AD23" i="6"/>
  <c r="AI23" i="6"/>
  <c r="EJ23" i="6"/>
  <c r="HL35" i="6"/>
  <c r="DU35" i="6"/>
  <c r="DF35" i="6"/>
  <c r="FI35" i="6"/>
  <c r="BH35" i="6"/>
  <c r="DA35" i="6"/>
  <c r="FX35" i="6"/>
  <c r="Y35" i="6"/>
  <c r="BM35" i="6"/>
  <c r="BW35" i="6"/>
  <c r="HB35" i="6"/>
  <c r="DK35" i="6"/>
  <c r="EJ35" i="6"/>
  <c r="J35" i="6"/>
  <c r="CV35" i="6"/>
  <c r="T35" i="6"/>
  <c r="E35" i="6"/>
  <c r="GC35" i="6"/>
  <c r="BR35" i="6"/>
  <c r="AX35" i="6"/>
  <c r="HG35" i="6"/>
  <c r="EY35" i="6"/>
  <c r="AN35" i="6"/>
  <c r="GR35" i="6"/>
  <c r="EO35" i="6"/>
  <c r="CB35" i="6"/>
  <c r="O35" i="6"/>
  <c r="EE35" i="6"/>
  <c r="AD35" i="6"/>
  <c r="CG35" i="6"/>
  <c r="ET35" i="6"/>
  <c r="FN35" i="6"/>
  <c r="DP35" i="6"/>
  <c r="FD35" i="6"/>
  <c r="FS35" i="6"/>
  <c r="CL35" i="6"/>
  <c r="DZ35" i="6"/>
  <c r="AI35" i="6"/>
  <c r="GM35" i="6"/>
  <c r="AS35" i="6"/>
  <c r="BC35" i="6"/>
  <c r="GW35" i="6"/>
  <c r="GH35" i="6"/>
  <c r="DT51" i="6" l="1"/>
  <c r="HP35" i="6"/>
  <c r="HP36" i="6" s="1"/>
  <c r="HP38" i="6"/>
  <c r="HP39" i="6" s="1"/>
  <c r="HP29" i="6"/>
  <c r="HP30" i="6" s="1"/>
  <c r="HP32" i="6"/>
  <c r="HP33" i="6" s="1"/>
  <c r="HP23" i="6"/>
  <c r="HP24" i="6" s="1"/>
  <c r="E35" i="14"/>
  <c r="G42" i="14" s="1"/>
  <c r="G161" i="5" s="1"/>
  <c r="I161" i="5" s="1"/>
  <c r="I164" i="5" s="1"/>
  <c r="E41" i="14" s="1"/>
  <c r="N60" i="6" l="1"/>
  <c r="N51" i="6" s="1"/>
  <c r="X60" i="6"/>
  <c r="X51" i="6" s="1"/>
  <c r="I60" i="6"/>
  <c r="I51" i="6" s="1"/>
  <c r="DO60" i="6"/>
  <c r="DO51" i="6" s="1"/>
  <c r="CU60" i="6"/>
  <c r="CU51" i="6" s="1"/>
  <c r="CZ60" i="6"/>
  <c r="CZ51" i="6" s="1"/>
  <c r="AW60" i="6"/>
  <c r="AW51" i="6" s="1"/>
  <c r="CK60" i="6"/>
  <c r="CK51" i="6" s="1"/>
  <c r="ES60" i="6"/>
  <c r="ES51" i="6" s="1"/>
  <c r="FR60" i="6"/>
  <c r="FR51" i="6" s="1"/>
  <c r="GQ60" i="6"/>
  <c r="GQ51" i="6" s="1"/>
  <c r="CP60" i="6"/>
  <c r="CP51" i="6" s="1"/>
  <c r="ED60" i="6"/>
  <c r="ED51" i="6" s="1"/>
  <c r="S60" i="6"/>
  <c r="S51" i="6" s="1"/>
  <c r="FW60" i="6"/>
  <c r="FW51" i="6" s="1"/>
  <c r="AC60" i="6"/>
  <c r="AC51" i="6" s="1"/>
  <c r="AM60" i="6"/>
  <c r="AM51" i="6" s="1"/>
  <c r="DY60" i="6"/>
  <c r="DY51" i="6" s="1"/>
  <c r="EN60" i="6"/>
  <c r="EN51" i="6" s="1"/>
  <c r="D60" i="6"/>
  <c r="BV60" i="6"/>
  <c r="BV51" i="6" s="1"/>
  <c r="GL60" i="6"/>
  <c r="GL51" i="6" s="1"/>
  <c r="FH60" i="6"/>
  <c r="FH51" i="6" s="1"/>
  <c r="BQ60" i="6"/>
  <c r="BQ51" i="6" s="1"/>
  <c r="FM60" i="6"/>
  <c r="FM51" i="6" s="1"/>
  <c r="HA60" i="6"/>
  <c r="HA51" i="6" s="1"/>
  <c r="BB60" i="6"/>
  <c r="AH60" i="6"/>
  <c r="AH51" i="6" s="1"/>
  <c r="BL60" i="6"/>
  <c r="BL51" i="6" s="1"/>
  <c r="DJ60" i="6"/>
  <c r="DJ51" i="6" s="1"/>
  <c r="GB60" i="6"/>
  <c r="GB51" i="6" s="1"/>
  <c r="FC60" i="6"/>
  <c r="FC51" i="6" s="1"/>
  <c r="CA60" i="6"/>
  <c r="CA51" i="6" s="1"/>
  <c r="HK60" i="6"/>
  <c r="HK51" i="6" s="1"/>
  <c r="GV60" i="6"/>
  <c r="GV51" i="6" s="1"/>
  <c r="DT60" i="6"/>
  <c r="GG60" i="6"/>
  <c r="GG51" i="6" s="1"/>
  <c r="DE60" i="6"/>
  <c r="DE51" i="6" s="1"/>
  <c r="AR60" i="6"/>
  <c r="AR51" i="6" s="1"/>
  <c r="HF60" i="6"/>
  <c r="HF51" i="6" s="1"/>
  <c r="EX60" i="6"/>
  <c r="EX51" i="6" s="1"/>
  <c r="BG60" i="6"/>
  <c r="BG51" i="6" s="1"/>
  <c r="C54" i="6"/>
  <c r="DT54" i="6" s="1"/>
  <c r="CF60" i="6"/>
  <c r="EI60" i="6"/>
  <c r="EI51" i="6" s="1"/>
  <c r="I54" i="6" l="1"/>
  <c r="I57" i="6" s="1"/>
  <c r="DT57" i="6"/>
  <c r="BG54" i="6"/>
  <c r="BG57" i="6" s="1"/>
  <c r="EI54" i="6"/>
  <c r="EI57" i="6" s="1"/>
  <c r="FH54" i="6"/>
  <c r="FH57" i="6" s="1"/>
  <c r="CA54" i="6"/>
  <c r="CA57" i="6" s="1"/>
  <c r="FM54" i="6"/>
  <c r="FM57" i="6" s="1"/>
  <c r="GG54" i="6"/>
  <c r="GG57" i="6" s="1"/>
  <c r="EX54" i="6"/>
  <c r="EX57" i="6" s="1"/>
  <c r="DY54" i="6"/>
  <c r="DY57" i="6" s="1"/>
  <c r="CU54" i="6"/>
  <c r="CU57" i="6" s="1"/>
  <c r="GV54" i="6"/>
  <c r="GV57" i="6" s="1"/>
  <c r="BB51" i="6"/>
  <c r="BB54" i="6" s="1"/>
  <c r="BB57" i="6" s="1"/>
  <c r="BV54" i="6"/>
  <c r="BV57" i="6" s="1"/>
  <c r="AC54" i="6"/>
  <c r="AC57" i="6" s="1"/>
  <c r="AH54" i="6"/>
  <c r="AH57" i="6" s="1"/>
  <c r="GQ54" i="6"/>
  <c r="GQ57" i="6" s="1"/>
  <c r="GL54" i="6"/>
  <c r="GL57" i="6" s="1"/>
  <c r="DO54" i="6"/>
  <c r="DO57" i="6" s="1"/>
  <c r="N54" i="6"/>
  <c r="N57" i="6" s="1"/>
  <c r="ES54" i="6"/>
  <c r="ES57" i="6" s="1"/>
  <c r="FC54" i="6"/>
  <c r="FC57" i="6" s="1"/>
  <c r="BL54" i="6"/>
  <c r="BL57" i="6" s="1"/>
  <c r="S54" i="6"/>
  <c r="S57" i="6" s="1"/>
  <c r="CP54" i="6"/>
  <c r="CP57" i="6" s="1"/>
  <c r="FW54" i="6"/>
  <c r="FW57" i="6" s="1"/>
  <c r="FR54" i="6"/>
  <c r="FR57" i="6" s="1"/>
  <c r="CF51" i="6"/>
  <c r="CF54" i="6" s="1"/>
  <c r="CF57" i="6" s="1"/>
  <c r="HK54" i="6"/>
  <c r="HK57" i="6" s="1"/>
  <c r="BQ54" i="6"/>
  <c r="BQ57" i="6" s="1"/>
  <c r="HP60" i="6"/>
  <c r="CK54" i="6"/>
  <c r="CK57" i="6" s="1"/>
  <c r="X54" i="6"/>
  <c r="X57" i="6" s="1"/>
  <c r="ED54" i="6"/>
  <c r="ED57" i="6" s="1"/>
  <c r="AW54" i="6"/>
  <c r="AW57" i="6" s="1"/>
  <c r="HF54" i="6"/>
  <c r="HF57" i="6" s="1"/>
  <c r="GB54" i="6"/>
  <c r="GB57" i="6" s="1"/>
  <c r="AR54" i="6"/>
  <c r="AR57" i="6" s="1"/>
  <c r="HA54" i="6"/>
  <c r="HA57" i="6" s="1"/>
  <c r="DE54" i="6"/>
  <c r="DE57" i="6" s="1"/>
  <c r="DJ54" i="6"/>
  <c r="DJ57" i="6" s="1"/>
  <c r="EN54" i="6"/>
  <c r="EN57" i="6" s="1"/>
  <c r="CZ54" i="6"/>
  <c r="CZ57" i="6" s="1"/>
  <c r="AM54" i="6"/>
  <c r="AM57" i="6" s="1"/>
  <c r="D51" i="6" l="1"/>
  <c r="HP51" i="6" l="1"/>
  <c r="D54" i="6"/>
  <c r="HP54" i="6" l="1"/>
  <c r="D57" i="6"/>
  <c r="HP57" i="6" s="1"/>
</calcChain>
</file>

<file path=xl/sharedStrings.xml><?xml version="1.0" encoding="utf-8"?>
<sst xmlns="http://schemas.openxmlformats.org/spreadsheetml/2006/main" count="1473" uniqueCount="561">
  <si>
    <t>A Comissão</t>
  </si>
  <si>
    <t>Procedimentos para preenchimento</t>
  </si>
  <si>
    <t>ITEM</t>
  </si>
  <si>
    <t>DISCRIMINAÇÃO</t>
  </si>
  <si>
    <t>UN.</t>
  </si>
  <si>
    <t>QUANT.</t>
  </si>
  <si>
    <t>PR. UNIT.</t>
  </si>
  <si>
    <t>TOTAL</t>
  </si>
  <si>
    <t>SUBTOTAL</t>
  </si>
  <si>
    <t>01</t>
  </si>
  <si>
    <t>SERVIÇOS PRELIMINARES</t>
  </si>
  <si>
    <t>1.1</t>
  </si>
  <si>
    <t>Levantamento topográfico</t>
  </si>
  <si>
    <t>UN</t>
  </si>
  <si>
    <t>1.2</t>
  </si>
  <si>
    <t>Estudos Geotécnicos</t>
  </si>
  <si>
    <t>M2</t>
  </si>
  <si>
    <t>1.3</t>
  </si>
  <si>
    <t>Controle mensal da obra</t>
  </si>
  <si>
    <t>1.4</t>
  </si>
  <si>
    <t>Controle tecnológico</t>
  </si>
  <si>
    <t>MÊS</t>
  </si>
  <si>
    <t>Sub Total</t>
  </si>
  <si>
    <t>Total Parcial</t>
  </si>
  <si>
    <t>Total Geral</t>
  </si>
  <si>
    <t>Utilize as células que se encontram destacadas para teste de</t>
  </si>
  <si>
    <t>funcionabilidade da planilha. Elas serão as únicas que aceitarão</t>
  </si>
  <si>
    <t>ser modificadas na planilha definitiva.</t>
  </si>
  <si>
    <t>DESCRIÇÃO</t>
  </si>
  <si>
    <t>DIAS CORRIDOS</t>
  </si>
  <si>
    <t>DOS SERVIÇOS</t>
  </si>
  <si>
    <t>30</t>
  </si>
  <si>
    <t>90</t>
  </si>
  <si>
    <t>120</t>
  </si>
  <si>
    <t>Título:</t>
  </si>
  <si>
    <t>ANEXO 5 - PLANILHA DE CUSTOS</t>
  </si>
  <si>
    <t>Pavilhão:</t>
  </si>
  <si>
    <t>P. UNIT.</t>
  </si>
  <si>
    <t>Descrição</t>
  </si>
  <si>
    <t>02</t>
  </si>
  <si>
    <t>2.1</t>
  </si>
  <si>
    <t>03</t>
  </si>
  <si>
    <t>3.1</t>
  </si>
  <si>
    <t>3.2</t>
  </si>
  <si>
    <t>05</t>
  </si>
  <si>
    <t>06</t>
  </si>
  <si>
    <t>6.1</t>
  </si>
  <si>
    <t>6.2</t>
  </si>
  <si>
    <t>07</t>
  </si>
  <si>
    <t>7.1</t>
  </si>
  <si>
    <t>CJ</t>
  </si>
  <si>
    <t>29.5.5</t>
  </si>
  <si>
    <t>29.5.6</t>
  </si>
  <si>
    <t>29.5.7</t>
  </si>
  <si>
    <t>29.5.8</t>
  </si>
  <si>
    <t>29.5.9</t>
  </si>
  <si>
    <t>29.5.10</t>
  </si>
  <si>
    <t>29.5.11</t>
  </si>
  <si>
    <t>29.5.12</t>
  </si>
  <si>
    <t>29.5.13</t>
  </si>
  <si>
    <t>29.5.14</t>
  </si>
  <si>
    <t>29.5.15</t>
  </si>
  <si>
    <t>29.5.16</t>
  </si>
  <si>
    <t>29.5.17</t>
  </si>
  <si>
    <t>29.5.18</t>
  </si>
  <si>
    <t>29.5.19</t>
  </si>
  <si>
    <t>29.5.20</t>
  </si>
  <si>
    <t>29.5.21</t>
  </si>
  <si>
    <t>29.5.22</t>
  </si>
  <si>
    <t>29.5.23</t>
  </si>
  <si>
    <t>29.5.24</t>
  </si>
  <si>
    <t>29.5.25</t>
  </si>
  <si>
    <t>29.5.26</t>
  </si>
  <si>
    <t>29.5.27</t>
  </si>
  <si>
    <t>29.5.28</t>
  </si>
  <si>
    <t>29.5.29</t>
  </si>
  <si>
    <t>29.5.30</t>
  </si>
  <si>
    <t xml:space="preserve">Total Parcial </t>
  </si>
  <si>
    <t>ITENS</t>
  </si>
  <si>
    <t>FIOCRUZ</t>
  </si>
  <si>
    <t>Unidade:</t>
  </si>
  <si>
    <t>%</t>
  </si>
  <si>
    <t>DESPESAS FINANCEIRAS</t>
  </si>
  <si>
    <t>IMPOSTOS E TAXAS</t>
  </si>
  <si>
    <t>CARGA TRIBUTÁRIA INCIDENTE NAS OBRAS PÚBLICAS</t>
  </si>
  <si>
    <t>P.I.S</t>
  </si>
  <si>
    <t>I.S.S</t>
  </si>
  <si>
    <t>TIPO DE IMPOSTO</t>
  </si>
  <si>
    <t>ALÍQUOTA(%)</t>
  </si>
  <si>
    <t>BASE DE CÁLCULO</t>
  </si>
  <si>
    <t>sobre o faturamento da obra</t>
  </si>
  <si>
    <t>R$</t>
  </si>
  <si>
    <t>A</t>
  </si>
  <si>
    <t>CUSTO DIRETO</t>
  </si>
  <si>
    <t>B</t>
  </si>
  <si>
    <t>C</t>
  </si>
  <si>
    <t>D</t>
  </si>
  <si>
    <t>E</t>
  </si>
  <si>
    <t>F</t>
  </si>
  <si>
    <t>despesas financeiras.</t>
  </si>
  <si>
    <t>incidam sobre o faturamento do contrato.</t>
  </si>
  <si>
    <t>X</t>
  </si>
  <si>
    <t>PREÇO DE VENDA</t>
  </si>
  <si>
    <t>ANEXO 7 - CRONOGRAMA FÍSICO FINANCEIRO</t>
  </si>
  <si>
    <t xml:space="preserve">PREÇO DE VENDA </t>
  </si>
  <si>
    <t>1 - Despesas Financeiras - Deve ser verificado a necessidade de incluir ou não os encargos referentes as</t>
  </si>
  <si>
    <t>04</t>
  </si>
  <si>
    <t>COFINS</t>
  </si>
  <si>
    <t>Modelo de Cálculo do LDI</t>
  </si>
  <si>
    <t>3 - Impostos e Taxas - Devem ser considerados todos os impostos, municipais, estaduais, ou federais, que</t>
  </si>
  <si>
    <t>4 - Lucro - Deve ser considerado um percentual a ser aplicado sobre o valor final orçado.</t>
  </si>
  <si>
    <t>Metodologia de Cáculo do LDI - Lucro e Despesas Indiretas</t>
  </si>
  <si>
    <t>com a obra em questão.</t>
  </si>
  <si>
    <t>ADMINISTRAÇÃO CENTRAL</t>
  </si>
  <si>
    <t>G</t>
  </si>
  <si>
    <t>LUCRO</t>
  </si>
  <si>
    <t>Mínimo</t>
  </si>
  <si>
    <t>Média</t>
  </si>
  <si>
    <t>Máximo</t>
  </si>
  <si>
    <t>-</t>
  </si>
  <si>
    <t>Despesas Financeiras</t>
  </si>
  <si>
    <t>Administração central</t>
  </si>
  <si>
    <t>TRIBUTOS</t>
  </si>
  <si>
    <t>PIS</t>
  </si>
  <si>
    <t>ISS</t>
  </si>
  <si>
    <t>3,00</t>
  </si>
  <si>
    <t>0,65</t>
  </si>
  <si>
    <t>% DO LDI</t>
  </si>
  <si>
    <t xml:space="preserve">Os custos mensais com Administração da Obra, Mobilização e Limpeza da Obra encontram-se discriminados </t>
  </si>
  <si>
    <t>na Planilha Orçamentária, para efeito de cálculo do LDI foram levadas em consideração os seguintes itens :</t>
  </si>
  <si>
    <t>L. D. I.</t>
  </si>
  <si>
    <t>LDI</t>
  </si>
  <si>
    <t>LUCROS</t>
  </si>
  <si>
    <t>Lucro</t>
  </si>
  <si>
    <t>ITENS DA COMPOSIÇÃO DO LDI</t>
  </si>
  <si>
    <t>ANEXO 6 - PLANILHA DA COMPOSIÇÃO DO LDI</t>
  </si>
  <si>
    <t>CÁLCULO DO LDI</t>
  </si>
  <si>
    <t>Como Faixa Referencial devem ser adotados os seguintes valores na composição do LDI</t>
  </si>
  <si>
    <t>4.1</t>
  </si>
  <si>
    <t>ORIGEM</t>
  </si>
  <si>
    <t>CÓDIGO</t>
  </si>
  <si>
    <t>COD</t>
  </si>
  <si>
    <t>UNI</t>
  </si>
  <si>
    <t>PREÇO UNIT</t>
  </si>
  <si>
    <t>INDICE</t>
  </si>
  <si>
    <t>PREÇO TOTAL</t>
  </si>
  <si>
    <t>SEGUROS, RISCOS E GARANTIAS</t>
  </si>
  <si>
    <t>% de ISS considerando 3% sobre 50% do preço de venda</t>
  </si>
  <si>
    <t>MESES</t>
  </si>
  <si>
    <t>Seguros, riscos e gar.</t>
  </si>
  <si>
    <t>H</t>
  </si>
  <si>
    <t>2 - Administração Central - Deve ser considerado os custos da estrutura administrativa da sede da Construtora</t>
  </si>
  <si>
    <t>Data:</t>
  </si>
  <si>
    <t>Mês Base:</t>
  </si>
  <si>
    <t xml:space="preserve"> ANEXO 8 - COMPOSIÇÕES DOS CUSTOS UNITÁRIOS</t>
  </si>
  <si>
    <t>DESONERAÇÃO</t>
  </si>
  <si>
    <t>NOTA:</t>
  </si>
  <si>
    <t>DE ACORDO COM O ACÓRDÃO Nº 2262/2013 - TCU</t>
  </si>
  <si>
    <t>Percentual de execução mensal de Administração, de acordo com o Acórdão do TCU N° 2622/2013</t>
  </si>
  <si>
    <t>Fórmula para cálculo do LDI : ((1 + ITEM F) x (1 + ITEM B ) X (1+ITEM C+ITEM D) / (1 - ITEM E)) - 1</t>
  </si>
  <si>
    <t>ICTB</t>
  </si>
  <si>
    <t>Pavilhão 796 - CDTS</t>
  </si>
  <si>
    <t>LEVANTAMENTO E ESTUDOS PRELIMINARES</t>
  </si>
  <si>
    <t>Laudos Técnicos de estrutura</t>
  </si>
  <si>
    <t>COORDENAÇÃO E CONSULTORIAS</t>
  </si>
  <si>
    <t>PLANEJAMENTO DA OBRA, PGRCC E ESPECIFICAÇÃO TÉCNICA</t>
  </si>
  <si>
    <t>Planejamento da obra e PGRCC</t>
  </si>
  <si>
    <t>ORÇAMENTO E CRONOGRAMA</t>
  </si>
  <si>
    <t>Orçamento de Referência e Cronograma físico-financeiro</t>
  </si>
  <si>
    <t>PROJETO LEGAL</t>
  </si>
  <si>
    <t>Legalização dos projetos junto aos órgãos competentes</t>
  </si>
  <si>
    <t>Projeto de Canteiro de Obras</t>
  </si>
  <si>
    <t>4.2</t>
  </si>
  <si>
    <t>4.3</t>
  </si>
  <si>
    <t>4.4</t>
  </si>
  <si>
    <t>Especificação Técnica e Caderno de Encargos</t>
  </si>
  <si>
    <t>SINAPI</t>
  </si>
  <si>
    <t>SCO</t>
  </si>
  <si>
    <t>SE 20.10.1151</t>
  </si>
  <si>
    <t>HÁ</t>
  </si>
  <si>
    <t>DESCRIÇÃO DOS PROJETOS</t>
  </si>
  <si>
    <t>ÁREA ESTIMADA</t>
  </si>
  <si>
    <t>VALOR/m2 Até 500m2</t>
  </si>
  <si>
    <t>VALOR/m2 500m2 até 3.000m2</t>
  </si>
  <si>
    <t>VALOR/m2 Acima de 3.000m2</t>
  </si>
  <si>
    <t>PREÇO TOTAL S/ BDI</t>
  </si>
  <si>
    <t>REF. SE 25.15.0350 REF. SE 25.15.0400 REF. SE 25.15.0450</t>
  </si>
  <si>
    <t>REF. SE 25.95.0050</t>
  </si>
  <si>
    <t>REF. SE 25.15.0200 REF. SE 25.15.0250 REF. SE 25.15.0300</t>
  </si>
  <si>
    <t>REF. SE 25.70.0300</t>
  </si>
  <si>
    <t>REF. SE 25.45.0200</t>
  </si>
  <si>
    <t>REF. SE 25.55.0250</t>
  </si>
  <si>
    <t>REF. SE 25.60.0250</t>
  </si>
  <si>
    <t>REF. SE 25.65.0250</t>
  </si>
  <si>
    <t>REF. SE 25.40.0300</t>
  </si>
  <si>
    <t>REF. SE 25.50.0300</t>
  </si>
  <si>
    <t>TIPO IV - PAISAGISMO E URBANISMO</t>
  </si>
  <si>
    <t>REF. SE 25.10.0400</t>
  </si>
  <si>
    <t>REF. SE 25.10.0100</t>
  </si>
  <si>
    <t>90772/sinapi</t>
  </si>
  <si>
    <t>AUXILIAR DE ESCRITÓRIO</t>
  </si>
  <si>
    <t>DESPESAS DE CONSUMO ( ART'S, PLOTAGENS, IMPRESSÕES, MÍDIAS, ENCADERNAÇÕES, ESTAÇÃO DE TRABALHAO, SOFTWARE, TELEFONE, ETC.)</t>
  </si>
  <si>
    <t>REF. SE 20.10.1151</t>
  </si>
  <si>
    <t>Levantamento topografico, planialtimetrico e cadastral, executado de acordo com as especificacoes da Prefeitura da Cidade do Rio de Janeiro, que apresentem uma grande densidade de detalhes cadastrais (muitas construções e vegetação rala), elaborado na escala 1:250, incluindo-se a apresentacao em papel e meio digital (Autocad) nas coordenadas UTM, com a utilizacao de GPS e Estacao Total.</t>
  </si>
  <si>
    <t>Item Reutilizado</t>
  </si>
  <si>
    <t>Und. de Medida</t>
  </si>
  <si>
    <t>Quantidade</t>
  </si>
  <si>
    <t>Custo Unitário R$</t>
  </si>
  <si>
    <t>Custo Parcial R$</t>
  </si>
  <si>
    <t>MAT096900</t>
  </si>
  <si>
    <t>Peca de madeira serrada, secao (5,0cm x 5,0cm / 2" x 2") - grupo II</t>
  </si>
  <si>
    <t>m</t>
  </si>
  <si>
    <t>Servente com encargos complementares</t>
  </si>
  <si>
    <t>h</t>
  </si>
  <si>
    <t>Auxiliar de calculo topografico com encargos complementares</t>
  </si>
  <si>
    <t>Auxiliar de topografia - servicos de campo com encargos complementares</t>
  </si>
  <si>
    <t>Desenhista Projetista com encargos complementares</t>
  </si>
  <si>
    <t>Engenheiro, Arquiteto ou Geologo Senior com encargos complementares</t>
  </si>
  <si>
    <t>Topografo ou com encargos complementares</t>
  </si>
  <si>
    <t>Despesas diversas inclusive impressões - equivalente em hora de Engenheiro Junior</t>
  </si>
  <si>
    <t>REQ002050</t>
  </si>
  <si>
    <t>AD 15.15.0250(A)</t>
  </si>
  <si>
    <t>Camioneta tipo utilitario-Kombi-CP</t>
  </si>
  <si>
    <t>REQ004375</t>
  </si>
  <si>
    <t>EQ 60.99.0400(/)</t>
  </si>
  <si>
    <t>Estacao total completa (topografia)</t>
  </si>
  <si>
    <t>REQ006175</t>
  </si>
  <si>
    <t>EQ 60.99.0450(/)</t>
  </si>
  <si>
    <t>Receptor GPS completo (topografia)</t>
  </si>
  <si>
    <t>90778/sinapi</t>
  </si>
  <si>
    <t>ARQUITETO E URBANISTA PLENO</t>
  </si>
  <si>
    <t>ENGENHEIRO CIVIL PLENO</t>
  </si>
  <si>
    <t>ENGENHEIRO ELETRICISTA PLENO</t>
  </si>
  <si>
    <t>ENGENHEIRO MECANICO PLENO</t>
  </si>
  <si>
    <t>TECNICO DE EDIFICAÇÕES</t>
  </si>
  <si>
    <t>DESENHISTA PLENO</t>
  </si>
  <si>
    <t>90775/sinapi</t>
  </si>
  <si>
    <t>CONTROLE TECNOLÓGICO DE CONCRETO - ENSAIO DE ESCLEROMETRIA EM 10 PONTOS COM 16 TIROS POR PONTO  /  CJ</t>
  </si>
  <si>
    <t>CONTROLE TECNOLÓGICO EM CONCRETO: ENSAIO DE ESCLEROMETRIA EM 10 PONT/REG. C/16 TIROS POR PT.(10 PTS) C/MAT,MO,MOB,REL</t>
  </si>
  <si>
    <t>PREÇO REFER.</t>
  </si>
  <si>
    <t>COMP.2.1</t>
  </si>
  <si>
    <t>COORDENAÇÃO E CONSULTORIA</t>
  </si>
  <si>
    <t>COMP. 2.1</t>
  </si>
  <si>
    <t>PLANEJAMENTO DA OBRA, PGRCC, ORÇAMENTO E ESPECIFICAÇÃO TÉCNICA</t>
  </si>
  <si>
    <t>COMP. 3.1</t>
  </si>
  <si>
    <t>COMP. 3.2</t>
  </si>
  <si>
    <t>COMP. 4.1.1</t>
  </si>
  <si>
    <t>COMP. 4.1.4</t>
  </si>
  <si>
    <t>COMP. 4.1.5</t>
  </si>
  <si>
    <t>COMP. 4.1.6</t>
  </si>
  <si>
    <t>Instalação elétrica</t>
  </si>
  <si>
    <t>COMP. 4.1.7</t>
  </si>
  <si>
    <t>Instalação de gases especiais</t>
  </si>
  <si>
    <t>COMP. 4.1.8</t>
  </si>
  <si>
    <t>Instalações de gas GLP</t>
  </si>
  <si>
    <t>COMP. 4.1.9</t>
  </si>
  <si>
    <t>COMP. 4.1.10</t>
  </si>
  <si>
    <t>COMP. 4.1.12</t>
  </si>
  <si>
    <t>Instalação de drenagem</t>
  </si>
  <si>
    <t>COMP. 4.1.13</t>
  </si>
  <si>
    <t>Instalação hidraúlica</t>
  </si>
  <si>
    <t>COMP. 4.1.14</t>
  </si>
  <si>
    <t>Instalação de prevenção e combate a incêndio</t>
  </si>
  <si>
    <t>COMP. 4.1.15</t>
  </si>
  <si>
    <t>Instalações de ventilação, exaustão e ar condicionado</t>
  </si>
  <si>
    <t>Estruturas, Contenções e Fundações</t>
  </si>
  <si>
    <t>COMP. 4.1.2</t>
  </si>
  <si>
    <t>Paisagismo</t>
  </si>
  <si>
    <t>COMP. 4.1.3</t>
  </si>
  <si>
    <t>Urbanismo</t>
  </si>
  <si>
    <t>COMP. 4.2.1</t>
  </si>
  <si>
    <t>COMP. 4.2.4</t>
  </si>
  <si>
    <t>COMP. 4.2.5</t>
  </si>
  <si>
    <t>COMP. 4.2.6</t>
  </si>
  <si>
    <t>COMP. 4.2.7</t>
  </si>
  <si>
    <t>COMP. 4.2.8</t>
  </si>
  <si>
    <t>COMP. 4.2.9</t>
  </si>
  <si>
    <t>COMP. 4.2.10</t>
  </si>
  <si>
    <t>COMP. 4.2.12</t>
  </si>
  <si>
    <t>COMP. 4.2.13</t>
  </si>
  <si>
    <t>COMP. 4.2.14</t>
  </si>
  <si>
    <t>COMP. 4.2.15</t>
  </si>
  <si>
    <t>COMP. 4.2.2</t>
  </si>
  <si>
    <t>COMP. 4.2.3</t>
  </si>
  <si>
    <t>COMP. 4.3.1</t>
  </si>
  <si>
    <t>COMP. 4.3.4</t>
  </si>
  <si>
    <t>COMP. 4.3.5</t>
  </si>
  <si>
    <t>COMP. 4.3.6</t>
  </si>
  <si>
    <t>COMP. 4.3.7</t>
  </si>
  <si>
    <t>COMP. 4.3.8</t>
  </si>
  <si>
    <t>COMP. 4.3.9</t>
  </si>
  <si>
    <t>COMP. 4.3.10</t>
  </si>
  <si>
    <t>COMP. 4.3.12</t>
  </si>
  <si>
    <t>COMP. 4.3.13</t>
  </si>
  <si>
    <t>COMP. 4.3.14</t>
  </si>
  <si>
    <t>COMP. 4.3.15</t>
  </si>
  <si>
    <t>COMP. 4.3.2</t>
  </si>
  <si>
    <t>COMP. 4.3.3</t>
  </si>
  <si>
    <t>(EQUIV.)REF. SE 25.15.0200 REF. SE 25.15.0250 REF. SE 25.15.0300</t>
  </si>
  <si>
    <t>TIPO III - LABORATÓRIOS (EXPERIMENTAÇÃO NBA 2 E NBA 3) INCLUINDO CIRCULAÇÕES E ÁREA LIMPA</t>
  </si>
  <si>
    <t>TIPO II - SETORES ADMINISTRATIVOS E APOIO - ÁREAS TÉCNICAS E ANEXOS, INCLUINDO CIRCULAÇÕES</t>
  </si>
  <si>
    <t>TIPO I - CENTRAL DE UTILIDADES</t>
  </si>
  <si>
    <t>MEMÓRIA DE CÁLCULO - VALORES DE REFERÊNCIA PARA PROJETOS EXECUTIVOS DA TABELA DO SCO/RIO - INSUMOS SINAPI</t>
  </si>
  <si>
    <r>
      <rPr>
        <b/>
        <sz val="10"/>
        <color indexed="8"/>
        <rFont val="Arial"/>
        <family val="2"/>
      </rPr>
      <t>Nota1:</t>
    </r>
    <r>
      <rPr>
        <sz val="10"/>
        <color indexed="8"/>
        <rFont val="Arial"/>
        <family val="2"/>
      </rPr>
      <t xml:space="preserve"> Este orçamento estimativo, apresentado pela FIOCRUZ, é meramente referencial, sendo de inteira responsabilidade da Empresa Licitante toda e qualquer conferência de quantidades de serviços necessários para o cumprimento integral do objeto e do escopo desta licitação. Caso seja verificado a necessidade de alterações, as licitantes deverão consultar por escrito a Comissão de Licitações, em 5 (cinco) dias antes da abertura da licitação, sobre possibilidade de alteração. A consulta será analisada e, caso seja pertinente, a Comissão procederá conforme o disposto no artigo 21, parágrafo único, da Lei 14.133/21.
</t>
    </r>
    <r>
      <rPr>
        <b/>
        <sz val="10"/>
        <color indexed="8"/>
        <rFont val="Arial"/>
        <family val="2"/>
      </rPr>
      <t xml:space="preserve">Nota2: </t>
    </r>
    <r>
      <rPr>
        <sz val="10"/>
        <color indexed="8"/>
        <rFont val="Arial"/>
        <family val="2"/>
      </rPr>
      <t xml:space="preserve">A Empresa Licitante deve declarar expressamente em sua proposta que os preços unitários ofertados incluem todos os custos diretos e indiretos para perfeita execução dos serviços, inclusive das despesas com materiais e/ou equipamentos, ferramentas, fretes, transportes, carga, descarga, armazenagem, vigilância, logística, manutenção, conservação, instalação, supervisão, gerenciamento, operação, processamento, tratamento, combustíveis, despesas junto a concessionárias públicas (água, energia, gás, telefone, esgoto), mão de obra especializada ou não, seguros em geral, garantias, encargos financeiros, riscos, encargos da Legislação Social Trabalhista, Previdenciária, da Infortunística do Trabalho e responsabilidade civil por qualquer dano causado a terceiros ou dispêndios resultantes de tributos, taxas, emolumentos, multas, regulamentos e posturas municipais, estaduais e federais, enfim, tudo o que for necessário para a execução total e completa dos serviços, bem como o seu lucro, conforme especificações constantes do Edital, sem que caiba, em qualquer caso, qualquer tipo de pleito ao contratante com a alegação de que alguma parcela do custo foi omitida.
</t>
    </r>
  </si>
  <si>
    <t>Desenho Industrial (protudos e sinalização)</t>
  </si>
  <si>
    <t>Instalação elétrica, incluindo luminotécnica e SPDA</t>
  </si>
  <si>
    <t>Instalação de telecomunicação, CFTV e Controle</t>
  </si>
  <si>
    <t>Instalação de automação (supervisão predial)</t>
  </si>
  <si>
    <t>Instalação de esgoto, incluindo saneamento ambiental</t>
  </si>
  <si>
    <t>Instalação de linha de vida e ancoragem</t>
  </si>
  <si>
    <t>COMP. 4.1.16</t>
  </si>
  <si>
    <t>COMP. 4.2.16</t>
  </si>
  <si>
    <t>COMP. 4.3.16</t>
  </si>
  <si>
    <t>COMP. 4.4.1</t>
  </si>
  <si>
    <t>COMP. 4.4.4</t>
  </si>
  <si>
    <t>COMP. 4.4.5</t>
  </si>
  <si>
    <t>COMP. 4.4.6</t>
  </si>
  <si>
    <t>COMP. 4.4.7</t>
  </si>
  <si>
    <t>COMP. 4.4.8</t>
  </si>
  <si>
    <t>COMP. 4.4.9</t>
  </si>
  <si>
    <t>COMP. 4.4.10</t>
  </si>
  <si>
    <t>COMP. 4.4.12</t>
  </si>
  <si>
    <t>COMP. 4.4.13</t>
  </si>
  <si>
    <t>COMP. 4.4.14</t>
  </si>
  <si>
    <t>COMP. 4.4.15</t>
  </si>
  <si>
    <t>COMP. 4.4.16</t>
  </si>
  <si>
    <t>COMP. 4.4.2</t>
  </si>
  <si>
    <t>COMP. 4.4.3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</si>
  <si>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</si>
  <si>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</si>
  <si>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</si>
  <si>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</si>
  <si>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</si>
  <si>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</si>
  <si>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</si>
  <si>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</si>
  <si>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</si>
  <si>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</si>
  <si>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</si>
  <si>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</si>
  <si>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</si>
  <si>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</si>
  <si>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</si>
  <si>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</si>
  <si>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COMP.4.1.1</t>
  </si>
  <si>
    <t>COMP.4.1.2</t>
  </si>
  <si>
    <t>COMP.4.1.3</t>
  </si>
  <si>
    <t>COMP.4.1.4</t>
  </si>
  <si>
    <t>COMP.4.1.5</t>
  </si>
  <si>
    <t>COMP.4.1.6</t>
  </si>
  <si>
    <t>COMP.4.1.7</t>
  </si>
  <si>
    <t>COMP.4.1.8</t>
  </si>
  <si>
    <t>COMP.4.1.9</t>
  </si>
  <si>
    <t>COMP.4.1.10</t>
  </si>
  <si>
    <t>COMP.4.1.12</t>
  </si>
  <si>
    <t>COMP.4.1.13</t>
  </si>
  <si>
    <t>COMP.4.1.14</t>
  </si>
  <si>
    <t>COMP.4.1.15</t>
  </si>
  <si>
    <t>COMP.4.1.16</t>
  </si>
  <si>
    <t>4.2.1</t>
  </si>
  <si>
    <t>4.2.2</t>
  </si>
  <si>
    <t>COMP.4.2.1</t>
  </si>
  <si>
    <t>COMP.4.2.2</t>
  </si>
  <si>
    <t>COMP.4.2.3</t>
  </si>
  <si>
    <t>4.2.3</t>
  </si>
  <si>
    <t>COMP.4.2.4</t>
  </si>
  <si>
    <t>4.2.4</t>
  </si>
  <si>
    <t>COMP.4.2.5</t>
  </si>
  <si>
    <t>4.2.5</t>
  </si>
  <si>
    <t>COMP.4.2.6</t>
  </si>
  <si>
    <t>4.2.6</t>
  </si>
  <si>
    <t>COMP.4.2.7</t>
  </si>
  <si>
    <t>4.2.7</t>
  </si>
  <si>
    <t>COMP.4.2.8</t>
  </si>
  <si>
    <t>4.2.8</t>
  </si>
  <si>
    <t>COMP.4.2.9</t>
  </si>
  <si>
    <t>4.2.9</t>
  </si>
  <si>
    <t>COMP.4.2.10</t>
  </si>
  <si>
    <t>4.2.10</t>
  </si>
  <si>
    <t>4.2.11</t>
  </si>
  <si>
    <t>COMP.4.2.12</t>
  </si>
  <si>
    <t>4.2.12</t>
  </si>
  <si>
    <t>COMP.4.2.13</t>
  </si>
  <si>
    <t>4.2.13</t>
  </si>
  <si>
    <t>COMP.4.2.14</t>
  </si>
  <si>
    <t>4.2.14</t>
  </si>
  <si>
    <t>COMP.4.2.15</t>
  </si>
  <si>
    <t>4.2.15</t>
  </si>
  <si>
    <t>COMP.4.2.16</t>
  </si>
  <si>
    <t>4.2.16</t>
  </si>
  <si>
    <t>4.3.1</t>
  </si>
  <si>
    <t>4.3.2</t>
  </si>
  <si>
    <t>COMP.4.3.1</t>
  </si>
  <si>
    <t>COMP.4.3.2</t>
  </si>
  <si>
    <t>COMP.4.3.3</t>
  </si>
  <si>
    <t>4.3.3</t>
  </si>
  <si>
    <t>COMP.4.3.4</t>
  </si>
  <si>
    <t>4.3.4</t>
  </si>
  <si>
    <t>COMP.4.3.5</t>
  </si>
  <si>
    <t>4.3.5</t>
  </si>
  <si>
    <t>COMP.4.3.6</t>
  </si>
  <si>
    <t>4.3.6</t>
  </si>
  <si>
    <t>COMP.4.3.7</t>
  </si>
  <si>
    <t>4.3.7</t>
  </si>
  <si>
    <t>COMP.4.3.8</t>
  </si>
  <si>
    <t>4.3.8</t>
  </si>
  <si>
    <t>COMP.4.3.9</t>
  </si>
  <si>
    <t>4.3.9</t>
  </si>
  <si>
    <t>COMP.4.3.10</t>
  </si>
  <si>
    <t>4.3.10</t>
  </si>
  <si>
    <t>4.3.11</t>
  </si>
  <si>
    <t>COMP.4.3.12</t>
  </si>
  <si>
    <t>4.3.12</t>
  </si>
  <si>
    <t>COMP.4.3.13</t>
  </si>
  <si>
    <t>4.3.13</t>
  </si>
  <si>
    <t>COMP.4.3.14</t>
  </si>
  <si>
    <t>4.3.14</t>
  </si>
  <si>
    <t>COMP.4.3.15</t>
  </si>
  <si>
    <t>4.3.15</t>
  </si>
  <si>
    <t>COMP.4.3.16</t>
  </si>
  <si>
    <t>4.3.16</t>
  </si>
  <si>
    <t>4.4.1</t>
  </si>
  <si>
    <t>COMP.4.4.1</t>
  </si>
  <si>
    <t>COMP.4.4.2</t>
  </si>
  <si>
    <t>4.4.2</t>
  </si>
  <si>
    <t>COMP.4.4.3</t>
  </si>
  <si>
    <t>4.4.3</t>
  </si>
  <si>
    <t>COMP.4.4.4</t>
  </si>
  <si>
    <t>4.4.4</t>
  </si>
  <si>
    <t>COMP.4.4.5</t>
  </si>
  <si>
    <t>4.4.5</t>
  </si>
  <si>
    <t>COMP.4.4.6</t>
  </si>
  <si>
    <t>4.4.6</t>
  </si>
  <si>
    <t>COMP.4.4.7</t>
  </si>
  <si>
    <t>4.4.7</t>
  </si>
  <si>
    <t>COMP.4.4.8</t>
  </si>
  <si>
    <t>4.4.8</t>
  </si>
  <si>
    <t>COMP.4.4.9</t>
  </si>
  <si>
    <t>4.4.9</t>
  </si>
  <si>
    <t>COMP.4.4.10</t>
  </si>
  <si>
    <t>4.4.10</t>
  </si>
  <si>
    <t>4.4.11</t>
  </si>
  <si>
    <t>COMP.4.4.12</t>
  </si>
  <si>
    <t>4.4.12</t>
  </si>
  <si>
    <t>COMP.4.4.13</t>
  </si>
  <si>
    <t>4.4.13</t>
  </si>
  <si>
    <t>COMP.4.4.14</t>
  </si>
  <si>
    <t>4.4.14</t>
  </si>
  <si>
    <t>COMP.4.4.15</t>
  </si>
  <si>
    <t>4.4.15</t>
  </si>
  <si>
    <t>COMP.4.4.16</t>
  </si>
  <si>
    <t>4.4.16</t>
  </si>
  <si>
    <t>Levantamento Cadastral (arquitetura, estrutura e engenharias), incluindo estudo do Projeto Básico e revisão do planejamento e metodologia de execução dos serviços  /  CJ</t>
  </si>
  <si>
    <t>100533/sinapi</t>
  </si>
  <si>
    <t>REF. EMOP   01.019.0010-0</t>
  </si>
  <si>
    <t xml:space="preserve">REF. EMOP  </t>
  </si>
  <si>
    <t>01.019.0010-0</t>
  </si>
  <si>
    <t>REF. SIURB</t>
  </si>
  <si>
    <t>HA</t>
  </si>
  <si>
    <t>Compatibilização do Levantamento Topográfico</t>
  </si>
  <si>
    <t>Desenhista com encargos complementares</t>
  </si>
  <si>
    <t>Topografo com encargos complementares</t>
  </si>
  <si>
    <t>Auxiliar de escritório com encargos complementares</t>
  </si>
  <si>
    <t>custo produção do relatório e mídia(papel, impressora, cd etc) - 10% M.O.</t>
  </si>
  <si>
    <t>TOTAL :</t>
  </si>
  <si>
    <t>Coordenação, compatibilização dos projetos e consultorias técnicas</t>
  </si>
  <si>
    <t>COMP.5.1</t>
  </si>
  <si>
    <t>Legalização dos projetos junto aos órgãos competentes    /     CJ</t>
  </si>
  <si>
    <t>ENGENHEIRO CIVIL PLENO (incêndio)</t>
  </si>
  <si>
    <t>ENGENHEIRO MECÂNICO PLENO</t>
  </si>
  <si>
    <t>5.1</t>
  </si>
  <si>
    <t>Projeto de Impermeabilização</t>
  </si>
  <si>
    <t>Contratação de serviço de engenharia para elaboração de projeto de Arquitetura, incluindo maquetes eletrônicas e animação e engenharias visando a Reforma do Pavilhão 796 para instalação da Plataforma de Experimentação para Primatas Não Humanos (Nível de Biossegurança Animal 2 e 3 - NBA-2/3), localizada no Campus de Manguinhos da Fiocruz, Rio de Janeiro, RJ</t>
  </si>
  <si>
    <t>Arquitetura, incluindo maquetes eletrônicas e animação</t>
  </si>
  <si>
    <t>Relatório de Proteção Radiológica</t>
  </si>
  <si>
    <t>6.3</t>
  </si>
  <si>
    <t>6.4</t>
  </si>
  <si>
    <t>COMP.6.1</t>
  </si>
  <si>
    <t>COMP.6.2</t>
  </si>
  <si>
    <t>COMP.6.3</t>
  </si>
  <si>
    <t>COMP.6.4</t>
  </si>
  <si>
    <t>Projeto de Tratamento Acústico</t>
  </si>
  <si>
    <t>REF. SE 25.15.0100 / SCO</t>
  </si>
  <si>
    <t>90779/sinapi</t>
  </si>
  <si>
    <t>Despesas diversas</t>
  </si>
  <si>
    <t>90775/sinapi EQ</t>
  </si>
  <si>
    <t>REF. SE 25.15.0250 / SCO</t>
  </si>
  <si>
    <t>ARQUITETO E URBANISTA SENIOR</t>
  </si>
  <si>
    <t>ARQUITETO E URBANISTA JUNIOR</t>
  </si>
  <si>
    <t>ART</t>
  </si>
  <si>
    <t>90777/sinapi</t>
  </si>
  <si>
    <t>CREA</t>
  </si>
  <si>
    <t>REF. SE  SE 25.15.0100 / SCO</t>
  </si>
  <si>
    <t>ENGENHEIRO CIVIL JUNIOR - SEGURANÇA DO TRABALHO</t>
  </si>
  <si>
    <t>ANÁLISE, DIAGNÓSTICO E RELATÓRIO DE PROTEÇÃO RADIOLÓGICA</t>
  </si>
  <si>
    <t>FÍSICO - SENIOR</t>
  </si>
  <si>
    <t>COMP.7.1</t>
  </si>
  <si>
    <t>ELABORAÇÃO DE ORÇAMENTO DETALHADO E CRONOGRAMA FÍSICO-FINANCEIRO, CONFORME LEGISLAÇÃO</t>
  </si>
  <si>
    <t>Compatibilização do levantamento topográfico</t>
  </si>
  <si>
    <t>Levantamento Cadastral (Arquitetura, estrutura e engenharias), incluindo estudo do Projeto Básico e revisão do planejamento e metodologia de execução dos serviços</t>
  </si>
  <si>
    <t>Levantamento topográfico planialtimétrico</t>
  </si>
  <si>
    <t>OBS.: O preço referencial das composições 2.1, 2.2, 2.3, 4.1.1, 4.2.1, 4.3.1 e 4.4.1, correspondem ao somatório do preço total sem B.D.I. dos projetos "ARQUITETURA - COORDENAÇÃO E COMPATIBILZAÇÃO DOS PROJETOS / PLANEJAMENTO DA OBRA E PGRCC / ESPECIFICAÇÃO TÉCNICA E CADERNO DE ENCARGOS / MAQUETES ELETRONICAS E ANIMAÇÃO"</t>
  </si>
  <si>
    <t>FIOCRUZ  4.11</t>
  </si>
  <si>
    <t>COTAÇÃO</t>
  </si>
  <si>
    <t>INFOENG (ANTEPROJETO, PROJETO BÁSICO E EXECUTIVO)</t>
  </si>
  <si>
    <t>SANTEC AUTOMAÇÃO (DECLÍNIO)</t>
  </si>
  <si>
    <t>IASTECH (DECLÍNIO)</t>
  </si>
  <si>
    <t>COMP.4.11</t>
  </si>
  <si>
    <t>DESCRIÇÃO DOS PROJETOS EM BIM</t>
  </si>
  <si>
    <t>ARQUITETURA DESENVOLVIDOS EM BIM - COORDENAÇÃO E COMPATIBILZAÇÃO DOS PROJETOS / PLANEJAMENTO DA OBRA E PGRCC / ESPECIFICAÇÃO TÉCNICA E CADERNO DE ENCARGOS / MAQUETES ELETRONICAS E ANIMAÇÃO</t>
  </si>
  <si>
    <t>DESENHO INDUSTRIAL DESENVOLVIDOS EM BIM  (PRODUTO E SINALIZAÇÃO)</t>
  </si>
  <si>
    <t>ESTRUTURAS DESENVOLVIDOS EM BIM (CONTENÇÕES E FUNDAÇÕES)</t>
  </si>
  <si>
    <t xml:space="preserve">LINHA DE VIDA E ANCORAGEM DESENVOLVIDOS EM BIM </t>
  </si>
  <si>
    <t>INSTALAÇÕES ELÉTRICAS DESENVOLVIDOS EM BIM (INCLUINDO LUMINOTÉCNICA / SPDA)</t>
  </si>
  <si>
    <t xml:space="preserve">INSTALAÇÕES DE GASES ESPECIAIS DESENVOLVIDOS EM BIM  </t>
  </si>
  <si>
    <t xml:space="preserve">INSTALAÇÕES DE GAS GLP DESENVOLVIDOS EM BIM  </t>
  </si>
  <si>
    <t xml:space="preserve">INSTALAÇÕES DE TELECOMUNICAÇÕES, CFTV E CONTROLES DESENVOLVIDOS EM BIM  </t>
  </si>
  <si>
    <t>INSTALAÇÕES DE ESGOTO, INCLUINDO SANEAMENTO AMBIENTAL DESENVOLVIDOS EM BIM</t>
  </si>
  <si>
    <t xml:space="preserve">INSTALAÇÕES DE DRENAGEM DESENVOLVIDOS EM BIM  </t>
  </si>
  <si>
    <t xml:space="preserve">INSTALAÇÕES HIDRÁULICAS DESENVOLVIDOS EM BIM  </t>
  </si>
  <si>
    <t xml:space="preserve">INSTALAÇÕES DE PREVENÇÃO E COMBATE A INCÊNDIO DESENVOLVIDOS EM BIM  </t>
  </si>
  <si>
    <t>INSTALAÇÕES DE VENTILAÇÃO, EXAUSTÃO E AR CONDICIONADO DESENVOLVIDOS EM BIM</t>
  </si>
  <si>
    <t>PAISAGISMO DESENVOLVIDOS EM BIM</t>
  </si>
  <si>
    <t xml:space="preserve">URBANISMO DESENVOLVIDOS EM BIM  </t>
  </si>
  <si>
    <t xml:space="preserve">INSTALAÇÕES ELÉTRICAS DESENVOLVIDOS EM BIM  </t>
  </si>
  <si>
    <t>PROJETOS EM BIM</t>
  </si>
  <si>
    <t>ESTUDO PRELIMINAR - TODOS OS PROJETOS SERÃO DESENVOLVIDOS EM BIM</t>
  </si>
  <si>
    <t>ANTEPROJETO - TODOS OS PROJETOS SERÃO DESENVOLVIDOS EM BIM</t>
  </si>
  <si>
    <t>PROJETO BÁSICO - TODOS OS PROJETOS SERÃO DESENVOLVIDOS EM BIM</t>
  </si>
  <si>
    <t>PROJETO EXECUTIVO - TODOS OS PROJETOS SERÃO DESENVOLVIDOS EM BIM</t>
  </si>
  <si>
    <t>PROJETO DE TRATAMENTO ACÚSTICO - DESENVOLVIDO EM BIM</t>
  </si>
  <si>
    <t>PROJETO DE IMPERMEABILIZAÇÃO - DESENVOLVIDO EM BIM</t>
  </si>
  <si>
    <t>PROJETO DE CANTEIRO DE OBRAS - DESENVOLVIDO EM BIM</t>
  </si>
  <si>
    <t>Projeto de Instalação de Automação (supervisão Predial)  /  CJ - DESENVOLVIDOS EM BIM</t>
  </si>
  <si>
    <t>PROJETOS ADICIONAIS E RELATÓRIOS - TODOS OS PROJETOS SERÃO DESENVOLVIDOS EM BIM</t>
  </si>
  <si>
    <t>Planejamento da obra em BIM e PGRCC</t>
  </si>
  <si>
    <t>Registro Tridimensional (Nuvem de pontos/Lazer Scanning)</t>
  </si>
  <si>
    <t>COMP.1.2</t>
  </si>
  <si>
    <t>COMP. 1.5</t>
  </si>
  <si>
    <t>1.5</t>
  </si>
  <si>
    <t>COMP.1.5</t>
  </si>
  <si>
    <t>COMP. 1.2</t>
  </si>
  <si>
    <t>EMPRESA</t>
  </si>
  <si>
    <t>EXCENGE</t>
  </si>
  <si>
    <t>PONTO A PONTO</t>
  </si>
  <si>
    <t>VALOR MÉDIO DAS PROPOSTAS</t>
  </si>
  <si>
    <t>Registro Tridimensional (Nuvem de pontos / Lazer Scanning) - CJ</t>
  </si>
  <si>
    <t>BRTECH3D (DECLINOU)</t>
  </si>
  <si>
    <t>JM TOPOGRAFIA ENGENHARIA (DECLINOU)</t>
  </si>
  <si>
    <t>TRD ENGENHARIA (DECLINOU)</t>
  </si>
  <si>
    <t>EST. PB</t>
  </si>
  <si>
    <t>LEV. TOPO.</t>
  </si>
  <si>
    <t>mês/base 09/2024</t>
  </si>
  <si>
    <t>mês/base 07/2025</t>
  </si>
  <si>
    <t xml:space="preserve">INCC PARA O PERÍODO = +6,05% </t>
  </si>
  <si>
    <t>mês/base 01/2025</t>
  </si>
  <si>
    <t xml:space="preserve">INCC PARA O PERÍODO = +3,54% </t>
  </si>
  <si>
    <t>SIURB / 20006005</t>
  </si>
  <si>
    <t>Todos os Encargos Sociais de Mão de Obra não estão desonerados.</t>
  </si>
  <si>
    <t>META 2023.043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</si>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</sst>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5" formatCode="_(* #,##0.00_);_(* \(#,##0.00\);_(* &quot;-&quot;??_);_(@_)"/>
    <numFmt numFmtId="168" formatCode="0.00000000"/>
    <numFmt numFmtId="176" formatCode="0.000000%"/>
    <numFmt numFmtId="177" formatCode="0.0000"/>
    <numFmt numFmtId="178" formatCode="#,##0.0000"/>
    <numFmt numFmtId="179" formatCode="0.000"/>
  </numFmts>
  <fonts count="50">
    <font>
      <sz val="10"/>
      <name val="Arial"/>
    </font>
    <font>
      <b/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7"/>
      <name val="Arial"/>
      <family val="2"/>
    </font>
    <font>
      <sz val="7"/>
      <color indexed="22"/>
      <name val="Arial"/>
      <family val="2"/>
    </font>
    <font>
      <b/>
      <sz val="10"/>
      <color indexed="12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10"/>
      <name val="Arial"/>
      <family val="2"/>
    </font>
    <font>
      <sz val="24"/>
      <color indexed="9"/>
      <name val="Arial"/>
      <family val="2"/>
    </font>
    <font>
      <sz val="7"/>
      <color indexed="9"/>
      <name val="Arial"/>
      <family val="2"/>
    </font>
    <font>
      <sz val="7"/>
      <color indexed="10"/>
      <name val="Arial"/>
      <family val="2"/>
    </font>
    <font>
      <sz val="9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sz val="11"/>
      <color indexed="10"/>
      <name val="Arial"/>
      <family val="2"/>
    </font>
    <font>
      <sz val="9"/>
      <color indexed="12"/>
      <name val="Arial"/>
      <family val="2"/>
    </font>
    <font>
      <sz val="10"/>
      <color indexed="49"/>
      <name val="Arial"/>
      <family val="2"/>
    </font>
    <font>
      <b/>
      <u/>
      <sz val="10"/>
      <color indexed="10"/>
      <name val="Arial"/>
      <family val="2"/>
    </font>
    <font>
      <u/>
      <sz val="10"/>
      <color indexed="10"/>
      <name val="Arial"/>
      <family val="2"/>
    </font>
    <font>
      <b/>
      <sz val="7"/>
      <color indexed="10"/>
      <name val="Arial"/>
      <family val="2"/>
    </font>
    <font>
      <b/>
      <sz val="7"/>
      <name val="Arial"/>
      <family val="2"/>
    </font>
    <font>
      <sz val="10"/>
      <color indexed="15"/>
      <name val="Arial"/>
      <family val="2"/>
    </font>
    <font>
      <u/>
      <sz val="20"/>
      <color indexed="12"/>
      <name val="Arial"/>
      <family val="2"/>
    </font>
    <font>
      <sz val="9"/>
      <color indexed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9"/>
      <color indexed="8"/>
      <name val="楲污獮匠牥"/>
    </font>
    <font>
      <sz val="9"/>
      <name val="楲污獮匠牥"/>
    </font>
    <font>
      <b/>
      <sz val="8"/>
      <color indexed="8"/>
      <name val="Verdana"/>
      <family val="2"/>
    </font>
    <font>
      <b/>
      <sz val="11"/>
      <color indexed="8"/>
      <name val="Calibri"/>
      <family val="2"/>
    </font>
    <font>
      <u/>
      <sz val="8"/>
      <color indexed="12"/>
      <name val="Arial"/>
      <family val="2"/>
    </font>
    <font>
      <sz val="8"/>
      <name val="Arial"/>
    </font>
    <font>
      <sz val="10"/>
      <color indexed="8"/>
      <name val="MS Sans Serif"/>
      <family val="2"/>
    </font>
    <font>
      <sz val="10"/>
      <name val="MS Sans Serif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55"/>
      </left>
      <right/>
      <top/>
      <bottom/>
      <diagonal/>
    </border>
    <border>
      <left style="medium">
        <color indexed="55"/>
      </left>
      <right/>
      <top style="medium">
        <color indexed="55"/>
      </top>
      <bottom style="medium">
        <color indexed="55"/>
      </bottom>
      <diagonal/>
    </border>
    <border>
      <left/>
      <right/>
      <top style="medium">
        <color indexed="55"/>
      </top>
      <bottom style="medium">
        <color indexed="55"/>
      </bottom>
      <diagonal/>
    </border>
    <border>
      <left/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medium">
        <color indexed="55"/>
      </left>
      <right style="medium">
        <color indexed="55"/>
      </right>
      <top/>
      <bottom/>
      <diagonal/>
    </border>
  </borders>
  <cellStyleXfs count="7">
    <xf numFmtId="0" fontId="0" fillId="0" borderId="0"/>
    <xf numFmtId="0" fontId="36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41" fillId="0" borderId="0" applyFont="0" applyFill="0" applyBorder="0" applyAlignment="0" applyProtection="0"/>
    <xf numFmtId="0" fontId="48" fillId="0" borderId="0"/>
    <xf numFmtId="0" fontId="2" fillId="0" borderId="0"/>
  </cellStyleXfs>
  <cellXfs count="895">
    <xf numFmtId="0" fontId="0" fillId="0" borderId="0" xfId="0"/>
    <xf numFmtId="0" fontId="0" fillId="0" borderId="0" xfId="0" applyProtection="1">
      <protection hidden="1"/>
    </xf>
    <xf numFmtId="0" fontId="11" fillId="0" borderId="0" xfId="0" applyFont="1" applyProtection="1">
      <protection hidden="1"/>
    </xf>
    <xf numFmtId="0" fontId="0" fillId="3" borderId="5" xfId="0" applyFill="1" applyBorder="1" applyAlignment="1" applyProtection="1">
      <alignment horizontal="centerContinuous"/>
      <protection hidden="1"/>
    </xf>
    <xf numFmtId="0" fontId="0" fillId="3" borderId="6" xfId="0" applyFill="1" applyBorder="1" applyAlignment="1" applyProtection="1">
      <alignment horizontal="centerContinuous"/>
      <protection hidden="1"/>
    </xf>
    <xf numFmtId="39" fontId="15" fillId="0" borderId="0" xfId="3" applyNumberFormat="1" applyFont="1" applyFill="1" applyBorder="1" applyAlignment="1" applyProtection="1">
      <alignment horizontal="centerContinuous"/>
      <protection hidden="1"/>
    </xf>
    <xf numFmtId="39" fontId="15" fillId="2" borderId="0" xfId="3" applyNumberFormat="1" applyFont="1" applyFill="1" applyBorder="1" applyAlignment="1" applyProtection="1">
      <alignment horizontal="centerContinuous"/>
      <protection hidden="1"/>
    </xf>
    <xf numFmtId="39" fontId="15" fillId="2" borderId="7" xfId="3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165" fontId="15" fillId="2" borderId="8" xfId="3" applyFont="1" applyFill="1" applyBorder="1" applyAlignment="1" applyProtection="1">
      <protection hidden="1"/>
    </xf>
    <xf numFmtId="165" fontId="15" fillId="2" borderId="1" xfId="3" applyFont="1" applyFill="1" applyBorder="1" applyAlignment="1" applyProtection="1">
      <protection hidden="1"/>
    </xf>
    <xf numFmtId="165" fontId="15" fillId="0" borderId="7" xfId="3" applyFont="1" applyBorder="1" applyAlignment="1" applyProtection="1">
      <protection hidden="1"/>
    </xf>
    <xf numFmtId="165" fontId="15" fillId="0" borderId="0" xfId="3" applyFont="1" applyBorder="1" applyAlignment="1" applyProtection="1">
      <protection hidden="1"/>
    </xf>
    <xf numFmtId="39" fontId="15" fillId="0" borderId="7" xfId="3" applyNumberFormat="1" applyFont="1" applyBorder="1" applyAlignment="1" applyProtection="1">
      <alignment horizontal="centerContinuous"/>
      <protection hidden="1"/>
    </xf>
    <xf numFmtId="39" fontId="15" fillId="0" borderId="0" xfId="3" applyNumberFormat="1" applyFont="1" applyBorder="1" applyAlignment="1" applyProtection="1">
      <alignment horizontal="centerContinuous"/>
      <protection hidden="1"/>
    </xf>
    <xf numFmtId="0" fontId="11" fillId="0" borderId="0" xfId="0" applyFont="1" applyAlignment="1" applyProtection="1">
      <alignment horizontal="centerContinuous"/>
      <protection hidden="1"/>
    </xf>
    <xf numFmtId="9" fontId="16" fillId="4" borderId="7" xfId="3" applyNumberFormat="1" applyFont="1" applyFill="1" applyBorder="1" applyAlignment="1" applyProtection="1">
      <protection hidden="1"/>
    </xf>
    <xf numFmtId="9" fontId="16" fillId="4" borderId="0" xfId="3" applyNumberFormat="1" applyFont="1" applyFill="1" applyBorder="1" applyAlignment="1" applyProtection="1">
      <protection hidden="1"/>
    </xf>
    <xf numFmtId="10" fontId="16" fillId="4" borderId="0" xfId="3" applyNumberFormat="1" applyFont="1" applyFill="1" applyBorder="1" applyAlignment="1" applyProtection="1">
      <protection hidden="1"/>
    </xf>
    <xf numFmtId="165" fontId="16" fillId="4" borderId="0" xfId="3" applyFont="1" applyFill="1" applyBorder="1" applyAlignment="1" applyProtection="1">
      <protection hidden="1"/>
    </xf>
    <xf numFmtId="0" fontId="15" fillId="2" borderId="8" xfId="0" applyFont="1" applyFill="1" applyBorder="1" applyProtection="1">
      <protection hidden="1"/>
    </xf>
    <xf numFmtId="39" fontId="23" fillId="2" borderId="4" xfId="3" applyNumberFormat="1" applyFont="1" applyFill="1" applyBorder="1" applyAlignment="1" applyProtection="1">
      <alignment horizontal="centerContinuous"/>
      <protection hidden="1"/>
    </xf>
    <xf numFmtId="0" fontId="12" fillId="0" borderId="0" xfId="0" applyFont="1" applyProtection="1">
      <protection hidden="1"/>
    </xf>
    <xf numFmtId="0" fontId="1" fillId="0" borderId="0" xfId="0" applyFont="1" applyProtection="1">
      <protection hidden="1"/>
    </xf>
    <xf numFmtId="0" fontId="21" fillId="0" borderId="0" xfId="0" applyFont="1" applyAlignment="1" applyProtection="1">
      <alignment horizontal="centerContinuous"/>
      <protection hidden="1"/>
    </xf>
    <xf numFmtId="0" fontId="0" fillId="0" borderId="0" xfId="0" applyAlignment="1" applyProtection="1">
      <alignment horizontal="centerContinuous"/>
      <protection hidden="1"/>
    </xf>
    <xf numFmtId="0" fontId="27" fillId="3" borderId="9" xfId="0" applyFont="1" applyFill="1" applyBorder="1" applyAlignment="1" applyProtection="1">
      <alignment horizontal="centerContinuous"/>
      <protection hidden="1"/>
    </xf>
    <xf numFmtId="0" fontId="5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0" fillId="0" borderId="12" xfId="0" applyBorder="1" applyProtection="1">
      <protection hidden="1"/>
    </xf>
    <xf numFmtId="0" fontId="29" fillId="0" borderId="0" xfId="0" applyFont="1" applyAlignment="1" applyProtection="1">
      <alignment horizontal="centerContinuous" vertical="center" wrapText="1"/>
      <protection hidden="1"/>
    </xf>
    <xf numFmtId="0" fontId="5" fillId="0" borderId="0" xfId="0" applyFont="1"/>
    <xf numFmtId="0" fontId="2" fillId="0" borderId="0" xfId="0" applyFont="1"/>
    <xf numFmtId="39" fontId="11" fillId="0" borderId="0" xfId="3" applyNumberFormat="1" applyFont="1" applyFill="1" applyBorder="1" applyAlignment="1" applyProtection="1">
      <alignment horizontal="centerContinuous"/>
      <protection hidden="1"/>
    </xf>
    <xf numFmtId="0" fontId="26" fillId="0" borderId="0" xfId="0" applyFont="1" applyAlignment="1" applyProtection="1">
      <alignment horizontal="center"/>
      <protection hidden="1"/>
    </xf>
    <xf numFmtId="0" fontId="17" fillId="0" borderId="0" xfId="0" applyFont="1" applyAlignment="1" applyProtection="1">
      <alignment horizontal="center"/>
      <protection hidden="1"/>
    </xf>
    <xf numFmtId="49" fontId="11" fillId="0" borderId="0" xfId="0" applyNumberFormat="1" applyFont="1" applyProtection="1">
      <protection hidden="1"/>
    </xf>
    <xf numFmtId="49" fontId="30" fillId="0" borderId="0" xfId="2" applyNumberFormat="1" applyFont="1" applyFill="1" applyBorder="1" applyAlignment="1" applyProtection="1">
      <protection hidden="1"/>
    </xf>
    <xf numFmtId="49" fontId="20" fillId="0" borderId="0" xfId="0" applyNumberFormat="1" applyFont="1" applyProtection="1">
      <protection hidden="1"/>
    </xf>
    <xf numFmtId="49" fontId="3" fillId="0" borderId="0" xfId="0" applyNumberFormat="1" applyFont="1" applyAlignment="1" applyProtection="1">
      <alignment horizontal="left"/>
      <protection hidden="1"/>
    </xf>
    <xf numFmtId="49" fontId="0" fillId="0" borderId="0" xfId="0" applyNumberFormat="1" applyProtection="1">
      <protection hidden="1"/>
    </xf>
    <xf numFmtId="165" fontId="13" fillId="0" borderId="0" xfId="3" applyFont="1" applyFill="1" applyBorder="1" applyProtection="1">
      <protection hidden="1"/>
    </xf>
    <xf numFmtId="165" fontId="15" fillId="0" borderId="0" xfId="3" applyFont="1" applyFill="1" applyBorder="1" applyAlignment="1" applyProtection="1"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9" fontId="15" fillId="0" borderId="0" xfId="3" applyNumberFormat="1" applyFont="1" applyFill="1" applyBorder="1" applyAlignment="1" applyProtection="1">
      <alignment horizontal="centerContinuous"/>
      <protection hidden="1"/>
    </xf>
    <xf numFmtId="165" fontId="15" fillId="0" borderId="0" xfId="3" applyFont="1" applyFill="1" applyBorder="1" applyAlignment="1" applyProtection="1">
      <alignment horizontal="centerContinuous"/>
      <protection hidden="1"/>
    </xf>
    <xf numFmtId="9" fontId="15" fillId="0" borderId="0" xfId="3" applyNumberFormat="1" applyFont="1" applyFill="1" applyBorder="1" applyAlignment="1" applyProtection="1">
      <protection hidden="1"/>
    </xf>
    <xf numFmtId="10" fontId="15" fillId="0" borderId="0" xfId="3" applyNumberFormat="1" applyFont="1" applyFill="1" applyBorder="1" applyAlignment="1" applyProtection="1">
      <alignment horizontal="centerContinuous"/>
      <protection hidden="1"/>
    </xf>
    <xf numFmtId="10" fontId="15" fillId="0" borderId="0" xfId="3" applyNumberFormat="1" applyFont="1" applyFill="1" applyBorder="1" applyAlignment="1" applyProtection="1">
      <protection hidden="1"/>
    </xf>
    <xf numFmtId="0" fontId="5" fillId="0" borderId="0" xfId="0" applyFont="1" applyAlignment="1" applyProtection="1">
      <alignment horizontal="centerContinuous"/>
      <protection hidden="1"/>
    </xf>
    <xf numFmtId="0" fontId="13" fillId="0" borderId="0" xfId="0" applyFont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15" fillId="0" borderId="0" xfId="2" applyNumberFormat="1" applyFont="1" applyFill="1" applyBorder="1" applyAlignment="1" applyProtection="1">
      <protection hidden="1"/>
    </xf>
    <xf numFmtId="4" fontId="6" fillId="0" borderId="0" xfId="0" applyNumberFormat="1" applyFont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6" fillId="0" borderId="17" xfId="0" applyFont="1" applyBorder="1" applyAlignment="1" applyProtection="1">
      <alignment horizontal="center" vertical="top"/>
      <protection hidden="1"/>
    </xf>
    <xf numFmtId="0" fontId="6" fillId="0" borderId="38" xfId="0" applyFont="1" applyBorder="1" applyAlignment="1" applyProtection="1">
      <alignment horizontal="center" vertical="top" wrapText="1"/>
      <protection hidden="1"/>
    </xf>
    <xf numFmtId="0" fontId="6" fillId="0" borderId="38" xfId="0" applyFont="1" applyBorder="1" applyAlignment="1" applyProtection="1">
      <alignment horizontal="center" vertical="center"/>
      <protection hidden="1"/>
    </xf>
    <xf numFmtId="4" fontId="6" fillId="0" borderId="39" xfId="0" applyNumberFormat="1" applyFont="1" applyBorder="1" applyAlignment="1" applyProtection="1">
      <alignment horizontal="center" vertical="center"/>
      <protection hidden="1"/>
    </xf>
    <xf numFmtId="4" fontId="6" fillId="0" borderId="38" xfId="0" applyNumberFormat="1" applyFont="1" applyBorder="1" applyAlignment="1" applyProtection="1">
      <alignment horizontal="center" vertical="center"/>
      <protection hidden="1"/>
    </xf>
    <xf numFmtId="4" fontId="6" fillId="0" borderId="18" xfId="0" applyNumberFormat="1" applyFont="1" applyBorder="1" applyAlignment="1" applyProtection="1">
      <alignment horizontal="center"/>
      <protection hidden="1"/>
    </xf>
    <xf numFmtId="49" fontId="6" fillId="0" borderId="31" xfId="0" applyNumberFormat="1" applyFont="1" applyBorder="1" applyAlignment="1" applyProtection="1">
      <alignment horizontal="center" vertical="top"/>
      <protection hidden="1"/>
    </xf>
    <xf numFmtId="0" fontId="6" fillId="0" borderId="39" xfId="0" applyFont="1" applyBorder="1" applyAlignment="1" applyProtection="1">
      <alignment horizontal="justify" vertical="top" wrapText="1"/>
      <protection hidden="1"/>
    </xf>
    <xf numFmtId="0" fontId="7" fillId="0" borderId="32" xfId="0" applyFont="1" applyBorder="1" applyAlignment="1" applyProtection="1">
      <alignment horizontal="center" vertical="center"/>
      <protection hidden="1"/>
    </xf>
    <xf numFmtId="4" fontId="7" fillId="0" borderId="32" xfId="0" applyNumberFormat="1" applyFont="1" applyBorder="1" applyAlignment="1" applyProtection="1">
      <alignment horizontal="right" vertical="center"/>
      <protection hidden="1"/>
    </xf>
    <xf numFmtId="4" fontId="7" fillId="0" borderId="40" xfId="0" applyNumberFormat="1" applyFont="1" applyBorder="1" applyAlignment="1" applyProtection="1">
      <alignment horizontal="right" vertical="center"/>
      <protection hidden="1"/>
    </xf>
    <xf numFmtId="4" fontId="7" fillId="0" borderId="33" xfId="0" applyNumberFormat="1" applyFont="1" applyBorder="1" applyAlignment="1" applyProtection="1">
      <alignment horizontal="right"/>
      <protection hidden="1"/>
    </xf>
    <xf numFmtId="49" fontId="7" fillId="0" borderId="34" xfId="0" quotePrefix="1" applyNumberFormat="1" applyFont="1" applyBorder="1" applyAlignment="1" applyProtection="1">
      <alignment horizontal="center" vertical="top"/>
      <protection hidden="1"/>
    </xf>
    <xf numFmtId="0" fontId="7" fillId="0" borderId="1" xfId="0" applyFont="1" applyBorder="1" applyAlignment="1" applyProtection="1">
      <alignment horizontal="justify" vertical="top" wrapText="1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4" fontId="7" fillId="0" borderId="19" xfId="0" applyNumberFormat="1" applyFont="1" applyBorder="1" applyAlignment="1" applyProtection="1">
      <alignment horizontal="center" vertical="center"/>
      <protection hidden="1"/>
    </xf>
    <xf numFmtId="4" fontId="7" fillId="0" borderId="19" xfId="0" applyNumberFormat="1" applyFont="1" applyBorder="1" applyAlignment="1" applyProtection="1">
      <alignment horizontal="right" vertical="center"/>
      <protection hidden="1"/>
    </xf>
    <xf numFmtId="4" fontId="7" fillId="0" borderId="2" xfId="0" applyNumberFormat="1" applyFont="1" applyBorder="1" applyAlignment="1" applyProtection="1">
      <alignment horizontal="right"/>
      <protection hidden="1"/>
    </xf>
    <xf numFmtId="49" fontId="7" fillId="0" borderId="34" xfId="0" applyNumberFormat="1" applyFont="1" applyBorder="1" applyAlignment="1" applyProtection="1">
      <alignment horizontal="center" vertical="top"/>
      <protection hidden="1"/>
    </xf>
    <xf numFmtId="49" fontId="7" fillId="0" borderId="41" xfId="0" quotePrefix="1" applyNumberFormat="1" applyFont="1" applyBorder="1" applyAlignment="1" applyProtection="1">
      <alignment horizontal="center" vertical="top"/>
      <protection hidden="1"/>
    </xf>
    <xf numFmtId="0" fontId="6" fillId="0" borderId="42" xfId="0" applyFont="1" applyBorder="1" applyAlignment="1" applyProtection="1">
      <alignment horizontal="right" vertical="top" wrapText="1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4" fontId="7" fillId="0" borderId="27" xfId="0" applyNumberFormat="1" applyFont="1" applyBorder="1" applyAlignment="1" applyProtection="1">
      <alignment horizontal="right" vertical="center"/>
      <protection hidden="1"/>
    </xf>
    <xf numFmtId="4" fontId="6" fillId="0" borderId="43" xfId="0" applyNumberFormat="1" applyFont="1" applyBorder="1" applyAlignment="1" applyProtection="1">
      <alignment horizontal="right"/>
      <protection hidden="1"/>
    </xf>
    <xf numFmtId="0" fontId="7" fillId="0" borderId="22" xfId="0" applyFont="1" applyBorder="1" applyAlignment="1" applyProtection="1">
      <alignment vertical="top"/>
      <protection hidden="1"/>
    </xf>
    <xf numFmtId="0" fontId="7" fillId="0" borderId="32" xfId="0" applyFont="1" applyBorder="1" applyAlignment="1" applyProtection="1">
      <alignment horizontal="justify" vertical="top" wrapText="1"/>
      <protection hidden="1"/>
    </xf>
    <xf numFmtId="4" fontId="7" fillId="0" borderId="23" xfId="0" applyNumberFormat="1" applyFont="1" applyBorder="1" applyAlignment="1" applyProtection="1">
      <alignment horizontal="right" vertical="center"/>
      <protection hidden="1"/>
    </xf>
    <xf numFmtId="4" fontId="7" fillId="0" borderId="44" xfId="0" applyNumberFormat="1" applyFont="1" applyBorder="1" applyAlignment="1" applyProtection="1">
      <alignment horizontal="right"/>
      <protection hidden="1"/>
    </xf>
    <xf numFmtId="0" fontId="7" fillId="0" borderId="24" xfId="0" applyFont="1" applyBorder="1" applyAlignment="1" applyProtection="1">
      <alignment vertical="top"/>
      <protection hidden="1"/>
    </xf>
    <xf numFmtId="0" fontId="6" fillId="0" borderId="17" xfId="0" applyFont="1" applyBorder="1" applyAlignment="1" applyProtection="1">
      <alignment horizontal="right" vertical="top" wrapText="1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Protection="1">
      <protection hidden="1"/>
    </xf>
    <xf numFmtId="0" fontId="7" fillId="0" borderId="45" xfId="0" applyFont="1" applyBorder="1" applyAlignment="1" applyProtection="1">
      <alignment horizontal="center" vertical="center"/>
      <protection hidden="1"/>
    </xf>
    <xf numFmtId="4" fontId="7" fillId="0" borderId="0" xfId="0" applyNumberFormat="1" applyFont="1" applyAlignment="1" applyProtection="1">
      <alignment horizontal="right" vertical="center"/>
      <protection hidden="1"/>
    </xf>
    <xf numFmtId="4" fontId="6" fillId="0" borderId="30" xfId="0" applyNumberFormat="1" applyFont="1" applyBorder="1" applyAlignment="1" applyProtection="1">
      <alignment horizontal="right"/>
      <protection hidden="1"/>
    </xf>
    <xf numFmtId="0" fontId="6" fillId="0" borderId="8" xfId="0" applyFont="1" applyBorder="1" applyAlignment="1" applyProtection="1">
      <alignment horizontal="justify" vertical="top" wrapText="1"/>
      <protection hidden="1"/>
    </xf>
    <xf numFmtId="0" fontId="7" fillId="0" borderId="8" xfId="0" applyFont="1" applyBorder="1" applyAlignment="1" applyProtection="1">
      <alignment horizontal="center" vertical="center"/>
      <protection hidden="1"/>
    </xf>
    <xf numFmtId="4" fontId="6" fillId="0" borderId="46" xfId="0" applyNumberFormat="1" applyFont="1" applyBorder="1" applyAlignment="1" applyProtection="1">
      <alignment horizontal="right"/>
      <protection hidden="1"/>
    </xf>
    <xf numFmtId="10" fontId="6" fillId="0" borderId="29" xfId="2" quotePrefix="1" applyNumberFormat="1" applyFont="1" applyBorder="1" applyAlignment="1" applyProtection="1">
      <alignment horizontal="centerContinuous" vertical="center"/>
      <protection hidden="1"/>
    </xf>
    <xf numFmtId="0" fontId="6" fillId="0" borderId="45" xfId="0" applyFont="1" applyBorder="1" applyAlignment="1" applyProtection="1">
      <alignment horizontal="centerContinuous" vertical="center"/>
      <protection hidden="1"/>
    </xf>
    <xf numFmtId="0" fontId="6" fillId="0" borderId="8" xfId="0" quotePrefix="1" applyFont="1" applyBorder="1" applyAlignment="1" applyProtection="1">
      <alignment horizontal="justify" vertical="top" wrapText="1"/>
      <protection hidden="1"/>
    </xf>
    <xf numFmtId="0" fontId="6" fillId="0" borderId="8" xfId="0" applyFont="1" applyBorder="1" applyAlignment="1" applyProtection="1">
      <alignment horizontal="right" vertical="center"/>
      <protection hidden="1"/>
    </xf>
    <xf numFmtId="4" fontId="7" fillId="0" borderId="14" xfId="0" applyNumberFormat="1" applyFont="1" applyBorder="1" applyAlignment="1" applyProtection="1">
      <alignment horizontal="right" vertical="center"/>
      <protection hidden="1"/>
    </xf>
    <xf numFmtId="0" fontId="7" fillId="0" borderId="26" xfId="0" applyFont="1" applyBorder="1" applyAlignment="1" applyProtection="1">
      <alignment vertical="top"/>
      <protection hidden="1"/>
    </xf>
    <xf numFmtId="0" fontId="6" fillId="0" borderId="27" xfId="0" quotePrefix="1" applyFont="1" applyBorder="1" applyAlignment="1" applyProtection="1">
      <alignment horizontal="right" vertical="top" wrapText="1"/>
      <protection hidden="1"/>
    </xf>
    <xf numFmtId="0" fontId="7" fillId="0" borderId="27" xfId="0" applyFont="1" applyBorder="1" applyAlignment="1" applyProtection="1">
      <alignment vertical="center"/>
      <protection hidden="1"/>
    </xf>
    <xf numFmtId="4" fontId="7" fillId="0" borderId="28" xfId="0" applyNumberFormat="1" applyFont="1" applyBorder="1" applyAlignment="1" applyProtection="1">
      <alignment horizontal="right"/>
      <protection hidden="1"/>
    </xf>
    <xf numFmtId="49" fontId="12" fillId="0" borderId="0" xfId="3" applyNumberFormat="1" applyFont="1" applyFill="1" applyBorder="1" applyAlignment="1" applyProtection="1">
      <protection hidden="1"/>
    </xf>
    <xf numFmtId="49" fontId="12" fillId="0" borderId="0" xfId="0" applyNumberFormat="1" applyFont="1" applyProtection="1">
      <protection hidden="1"/>
    </xf>
    <xf numFmtId="49" fontId="11" fillId="0" borderId="16" xfId="0" applyNumberFormat="1" applyFont="1" applyBorder="1" applyProtection="1">
      <protection hidden="1"/>
    </xf>
    <xf numFmtId="49" fontId="11" fillId="0" borderId="12" xfId="0" applyNumberFormat="1" applyFont="1" applyBorder="1" applyProtection="1">
      <protection hidden="1"/>
    </xf>
    <xf numFmtId="49" fontId="11" fillId="0" borderId="13" xfId="0" applyNumberFormat="1" applyFont="1" applyBorder="1" applyProtection="1">
      <protection hidden="1"/>
    </xf>
    <xf numFmtId="49" fontId="11" fillId="0" borderId="7" xfId="0" applyNumberFormat="1" applyFont="1" applyBorder="1" applyProtection="1">
      <protection hidden="1"/>
    </xf>
    <xf numFmtId="49" fontId="11" fillId="0" borderId="14" xfId="0" applyNumberFormat="1" applyFont="1" applyBorder="1" applyProtection="1">
      <protection hidden="1"/>
    </xf>
    <xf numFmtId="49" fontId="12" fillId="0" borderId="14" xfId="0" applyNumberFormat="1" applyFont="1" applyBorder="1" applyProtection="1">
      <protection hidden="1"/>
    </xf>
    <xf numFmtId="49" fontId="12" fillId="0" borderId="14" xfId="3" applyNumberFormat="1" applyFont="1" applyFill="1" applyBorder="1" applyAlignment="1" applyProtection="1">
      <protection hidden="1"/>
    </xf>
    <xf numFmtId="49" fontId="11" fillId="0" borderId="14" xfId="3" applyNumberFormat="1" applyFont="1" applyFill="1" applyBorder="1" applyAlignment="1" applyProtection="1">
      <protection hidden="1"/>
    </xf>
    <xf numFmtId="49" fontId="12" fillId="0" borderId="1" xfId="0" applyNumberFormat="1" applyFont="1" applyBorder="1" applyAlignment="1" applyProtection="1">
      <alignment horizontal="centerContinuous"/>
      <protection hidden="1"/>
    </xf>
    <xf numFmtId="49" fontId="12" fillId="0" borderId="8" xfId="0" quotePrefix="1" applyNumberFormat="1" applyFont="1" applyBorder="1" applyAlignment="1" applyProtection="1">
      <alignment horizontal="centerContinuous"/>
      <protection hidden="1"/>
    </xf>
    <xf numFmtId="49" fontId="12" fillId="0" borderId="8" xfId="3" applyNumberFormat="1" applyFont="1" applyFill="1" applyBorder="1" applyAlignment="1" applyProtection="1">
      <alignment horizontal="centerContinuous"/>
      <protection hidden="1"/>
    </xf>
    <xf numFmtId="0" fontId="27" fillId="5" borderId="16" xfId="0" applyFont="1" applyFill="1" applyBorder="1" applyAlignment="1" applyProtection="1">
      <alignment horizontal="centerContinuous"/>
      <protection hidden="1"/>
    </xf>
    <xf numFmtId="0" fontId="0" fillId="5" borderId="12" xfId="0" applyFill="1" applyBorder="1" applyAlignment="1" applyProtection="1">
      <alignment horizontal="centerContinuous"/>
      <protection hidden="1"/>
    </xf>
    <xf numFmtId="0" fontId="0" fillId="5" borderId="13" xfId="0" applyFill="1" applyBorder="1" applyAlignment="1" applyProtection="1">
      <alignment horizontal="centerContinuous"/>
      <protection hidden="1"/>
    </xf>
    <xf numFmtId="0" fontId="0" fillId="5" borderId="7" xfId="0" applyFill="1" applyBorder="1" applyProtection="1">
      <protection hidden="1"/>
    </xf>
    <xf numFmtId="0" fontId="0" fillId="5" borderId="14" xfId="0" applyFill="1" applyBorder="1" applyProtection="1">
      <protection hidden="1"/>
    </xf>
    <xf numFmtId="49" fontId="13" fillId="5" borderId="7" xfId="0" applyNumberFormat="1" applyFont="1" applyFill="1" applyBorder="1" applyAlignment="1" applyProtection="1">
      <alignment horizontal="centerContinuous"/>
      <protection hidden="1"/>
    </xf>
    <xf numFmtId="0" fontId="0" fillId="5" borderId="14" xfId="0" applyFill="1" applyBorder="1" applyAlignment="1" applyProtection="1">
      <alignment horizontal="centerContinuous"/>
      <protection hidden="1"/>
    </xf>
    <xf numFmtId="0" fontId="1" fillId="5" borderId="14" xfId="0" applyFont="1" applyFill="1" applyBorder="1" applyAlignment="1" applyProtection="1">
      <alignment horizontal="centerContinuous"/>
      <protection hidden="1"/>
    </xf>
    <xf numFmtId="49" fontId="9" fillId="5" borderId="7" xfId="0" applyNumberFormat="1" applyFont="1" applyFill="1" applyBorder="1" applyAlignment="1" applyProtection="1">
      <alignment horizontal="left"/>
      <protection hidden="1"/>
    </xf>
    <xf numFmtId="165" fontId="22" fillId="5" borderId="14" xfId="3" applyFont="1" applyFill="1" applyBorder="1" applyAlignment="1" applyProtection="1">
      <alignment horizontal="centerContinuous"/>
      <protection hidden="1"/>
    </xf>
    <xf numFmtId="39" fontId="15" fillId="5" borderId="14" xfId="3" applyNumberFormat="1" applyFont="1" applyFill="1" applyBorder="1" applyAlignment="1" applyProtection="1">
      <alignment horizontal="centerContinuous"/>
      <protection hidden="1"/>
    </xf>
    <xf numFmtId="165" fontId="15" fillId="5" borderId="14" xfId="3" applyFont="1" applyFill="1" applyBorder="1" applyAlignment="1" applyProtection="1">
      <protection hidden="1"/>
    </xf>
    <xf numFmtId="49" fontId="3" fillId="5" borderId="7" xfId="0" applyNumberFormat="1" applyFont="1" applyFill="1" applyBorder="1" applyAlignment="1" applyProtection="1">
      <alignment horizontal="left"/>
      <protection hidden="1"/>
    </xf>
    <xf numFmtId="49" fontId="5" fillId="5" borderId="7" xfId="0" applyNumberFormat="1" applyFont="1" applyFill="1" applyBorder="1" applyAlignment="1" applyProtection="1">
      <alignment horizontal="left"/>
      <protection hidden="1"/>
    </xf>
    <xf numFmtId="49" fontId="1" fillId="5" borderId="7" xfId="0" applyNumberFormat="1" applyFont="1" applyFill="1" applyBorder="1" applyAlignment="1" applyProtection="1">
      <alignment horizontal="left"/>
      <protection hidden="1"/>
    </xf>
    <xf numFmtId="49" fontId="3" fillId="5" borderId="1" xfId="0" applyNumberFormat="1" applyFont="1" applyFill="1" applyBorder="1" applyAlignment="1" applyProtection="1">
      <alignment horizontal="left"/>
      <protection hidden="1"/>
    </xf>
    <xf numFmtId="49" fontId="0" fillId="5" borderId="8" xfId="0" applyNumberFormat="1" applyFill="1" applyBorder="1" applyProtection="1">
      <protection hidden="1"/>
    </xf>
    <xf numFmtId="0" fontId="13" fillId="5" borderId="8" xfId="0" applyFont="1" applyFill="1" applyBorder="1" applyProtection="1">
      <protection hidden="1"/>
    </xf>
    <xf numFmtId="165" fontId="15" fillId="5" borderId="8" xfId="3" applyFont="1" applyFill="1" applyBorder="1" applyAlignment="1" applyProtection="1">
      <protection hidden="1"/>
    </xf>
    <xf numFmtId="165" fontId="15" fillId="5" borderId="20" xfId="3" applyFont="1" applyFill="1" applyBorder="1" applyAlignment="1" applyProtection="1">
      <protection hidden="1"/>
    </xf>
    <xf numFmtId="49" fontId="12" fillId="0" borderId="20" xfId="3" applyNumberFormat="1" applyFont="1" applyFill="1" applyBorder="1" applyAlignment="1" applyProtection="1">
      <protection hidden="1"/>
    </xf>
    <xf numFmtId="0" fontId="0" fillId="0" borderId="16" xfId="0" applyBorder="1" applyProtection="1">
      <protection hidden="1"/>
    </xf>
    <xf numFmtId="0" fontId="0" fillId="0" borderId="7" xfId="0" applyBorder="1" applyProtection="1">
      <protection hidden="1"/>
    </xf>
    <xf numFmtId="0" fontId="0" fillId="5" borderId="16" xfId="0" applyFill="1" applyBorder="1" applyProtection="1">
      <protection hidden="1"/>
    </xf>
    <xf numFmtId="0" fontId="0" fillId="5" borderId="12" xfId="0" applyFill="1" applyBorder="1" applyProtection="1">
      <protection hidden="1"/>
    </xf>
    <xf numFmtId="0" fontId="0" fillId="5" borderId="13" xfId="0" applyFill="1" applyBorder="1" applyProtection="1">
      <protection hidden="1"/>
    </xf>
    <xf numFmtId="0" fontId="0" fillId="5" borderId="1" xfId="0" applyFill="1" applyBorder="1" applyProtection="1">
      <protection hidden="1"/>
    </xf>
    <xf numFmtId="0" fontId="0" fillId="5" borderId="20" xfId="0" applyFill="1" applyBorder="1" applyProtection="1">
      <protection hidden="1"/>
    </xf>
    <xf numFmtId="49" fontId="31" fillId="0" borderId="0" xfId="3" applyNumberFormat="1" applyFont="1" applyFill="1" applyBorder="1" applyAlignment="1" applyProtection="1">
      <protection hidden="1"/>
    </xf>
    <xf numFmtId="49" fontId="32" fillId="0" borderId="0" xfId="2" applyNumberFormat="1" applyFont="1" applyFill="1" applyBorder="1" applyAlignment="1" applyProtection="1">
      <protection hidden="1"/>
    </xf>
    <xf numFmtId="49" fontId="31" fillId="0" borderId="0" xfId="0" applyNumberFormat="1" applyFont="1" applyProtection="1">
      <protection hidden="1"/>
    </xf>
    <xf numFmtId="49" fontId="31" fillId="0" borderId="7" xfId="0" applyNumberFormat="1" applyFont="1" applyBorder="1" applyProtection="1">
      <protection hidden="1"/>
    </xf>
    <xf numFmtId="10" fontId="22" fillId="2" borderId="1" xfId="3" applyNumberFormat="1" applyFont="1" applyFill="1" applyBorder="1" applyAlignment="1" applyProtection="1">
      <protection locked="0"/>
    </xf>
    <xf numFmtId="10" fontId="15" fillId="2" borderId="8" xfId="3" applyNumberFormat="1" applyFont="1" applyFill="1" applyBorder="1" applyAlignment="1" applyProtection="1">
      <protection hidden="1"/>
    </xf>
    <xf numFmtId="0" fontId="11" fillId="0" borderId="0" xfId="0" applyFont="1" applyAlignment="1" applyProtection="1">
      <alignment horizontal="left" vertical="top"/>
      <protection hidden="1"/>
    </xf>
    <xf numFmtId="10" fontId="15" fillId="0" borderId="0" xfId="2" applyNumberFormat="1" applyFont="1" applyFill="1" applyBorder="1" applyAlignment="1" applyProtection="1">
      <alignment horizontal="centerContinuous"/>
      <protection hidden="1"/>
    </xf>
    <xf numFmtId="49" fontId="15" fillId="0" borderId="0" xfId="0" applyNumberFormat="1" applyFont="1" applyAlignment="1">
      <alignment horizontal="left"/>
    </xf>
    <xf numFmtId="49" fontId="15" fillId="0" borderId="0" xfId="0" applyNumberFormat="1" applyFont="1"/>
    <xf numFmtId="0" fontId="15" fillId="0" borderId="0" xfId="0" applyFont="1"/>
    <xf numFmtId="49" fontId="15" fillId="0" borderId="0" xfId="0" applyNumberFormat="1" applyFont="1" applyAlignment="1" applyProtection="1">
      <alignment horizontal="centerContinuous"/>
      <protection hidden="1"/>
    </xf>
    <xf numFmtId="0" fontId="15" fillId="0" borderId="0" xfId="0" applyFont="1" applyAlignment="1" applyProtection="1">
      <alignment horizontal="centerContinuous"/>
      <protection hidden="1"/>
    </xf>
    <xf numFmtId="49" fontId="15" fillId="0" borderId="0" xfId="0" applyNumberFormat="1" applyFont="1" applyAlignment="1" applyProtection="1">
      <alignment horizontal="left"/>
      <protection hidden="1"/>
    </xf>
    <xf numFmtId="49" fontId="15" fillId="0" borderId="0" xfId="0" applyNumberFormat="1" applyFont="1" applyProtection="1">
      <protection hidden="1"/>
    </xf>
    <xf numFmtId="0" fontId="15" fillId="0" borderId="0" xfId="0" applyFont="1" applyAlignment="1" applyProtection="1">
      <alignment horizontal="left"/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horizontal="right"/>
      <protection hidden="1"/>
    </xf>
    <xf numFmtId="0" fontId="33" fillId="0" borderId="0" xfId="0" applyFont="1" applyAlignment="1" applyProtection="1">
      <alignment horizontal="centerContinuous"/>
      <protection hidden="1"/>
    </xf>
    <xf numFmtId="0" fontId="15" fillId="0" borderId="0" xfId="0" quotePrefix="1" applyFont="1" applyAlignment="1" applyProtection="1">
      <alignment horizontal="centerContinuous"/>
      <protection hidden="1"/>
    </xf>
    <xf numFmtId="49" fontId="34" fillId="0" borderId="16" xfId="0" applyNumberFormat="1" applyFont="1" applyBorder="1" applyAlignment="1" applyProtection="1">
      <alignment horizontal="centerContinuous"/>
      <protection hidden="1"/>
    </xf>
    <xf numFmtId="49" fontId="15" fillId="0" borderId="12" xfId="0" applyNumberFormat="1" applyFont="1" applyBorder="1" applyAlignment="1" applyProtection="1">
      <alignment horizontal="centerContinuous"/>
      <protection hidden="1"/>
    </xf>
    <xf numFmtId="0" fontId="34" fillId="0" borderId="13" xfId="0" applyFont="1" applyBorder="1" applyAlignment="1" applyProtection="1">
      <alignment horizontal="centerContinuous"/>
      <protection hidden="1"/>
    </xf>
    <xf numFmtId="0" fontId="34" fillId="0" borderId="19" xfId="0" applyFont="1" applyBorder="1" applyAlignment="1" applyProtection="1">
      <alignment horizontal="centerContinuous"/>
      <protection hidden="1"/>
    </xf>
    <xf numFmtId="0" fontId="34" fillId="0" borderId="11" xfId="0" applyFont="1" applyBorder="1" applyAlignment="1" applyProtection="1">
      <alignment horizontal="centerContinuous"/>
      <protection hidden="1"/>
    </xf>
    <xf numFmtId="0" fontId="15" fillId="0" borderId="11" xfId="0" applyFont="1" applyBorder="1" applyAlignment="1" applyProtection="1">
      <alignment horizontal="centerContinuous"/>
      <protection hidden="1"/>
    </xf>
    <xf numFmtId="0" fontId="34" fillId="0" borderId="47" xfId="0" applyFont="1" applyBorder="1" applyAlignment="1" applyProtection="1">
      <alignment horizontal="center"/>
      <protection hidden="1"/>
    </xf>
    <xf numFmtId="49" fontId="34" fillId="0" borderId="1" xfId="0" applyNumberFormat="1" applyFont="1" applyBorder="1" applyAlignment="1" applyProtection="1">
      <alignment horizontal="centerContinuous"/>
      <protection hidden="1"/>
    </xf>
    <xf numFmtId="49" fontId="15" fillId="0" borderId="8" xfId="0" applyNumberFormat="1" applyFont="1" applyBorder="1" applyAlignment="1" applyProtection="1">
      <alignment horizontal="centerContinuous"/>
      <protection hidden="1"/>
    </xf>
    <xf numFmtId="0" fontId="34" fillId="0" borderId="20" xfId="0" applyFont="1" applyBorder="1" applyAlignment="1" applyProtection="1">
      <alignment horizontal="centerContinuous"/>
      <protection hidden="1"/>
    </xf>
    <xf numFmtId="0" fontId="34" fillId="0" borderId="8" xfId="0" applyFont="1" applyBorder="1" applyAlignment="1" applyProtection="1">
      <alignment horizontal="centerContinuous"/>
      <protection hidden="1"/>
    </xf>
    <xf numFmtId="0" fontId="15" fillId="0" borderId="4" xfId="0" applyFont="1" applyBorder="1" applyProtection="1">
      <protection hidden="1"/>
    </xf>
    <xf numFmtId="49" fontId="15" fillId="0" borderId="7" xfId="0" applyNumberFormat="1" applyFont="1" applyBorder="1" applyAlignment="1" applyProtection="1">
      <alignment horizontal="left"/>
      <protection hidden="1"/>
    </xf>
    <xf numFmtId="165" fontId="15" fillId="0" borderId="13" xfId="3" applyFont="1" applyBorder="1" applyProtection="1">
      <protection hidden="1"/>
    </xf>
    <xf numFmtId="0" fontId="15" fillId="2" borderId="47" xfId="0" applyFont="1" applyFill="1" applyBorder="1" applyProtection="1">
      <protection hidden="1"/>
    </xf>
    <xf numFmtId="0" fontId="34" fillId="0" borderId="14" xfId="0" quotePrefix="1" applyFont="1" applyBorder="1" applyAlignment="1" applyProtection="1">
      <alignment horizontal="left"/>
      <protection hidden="1"/>
    </xf>
    <xf numFmtId="4" fontId="34" fillId="2" borderId="48" xfId="0" applyNumberFormat="1" applyFont="1" applyFill="1" applyBorder="1" applyProtection="1">
      <protection hidden="1"/>
    </xf>
    <xf numFmtId="49" fontId="15" fillId="0" borderId="1" xfId="0" applyNumberFormat="1" applyFont="1" applyBorder="1" applyAlignment="1" applyProtection="1">
      <alignment horizontal="left"/>
      <protection hidden="1"/>
    </xf>
    <xf numFmtId="49" fontId="15" fillId="0" borderId="8" xfId="0" applyNumberFormat="1" applyFont="1" applyBorder="1" applyAlignment="1" applyProtection="1">
      <alignment horizontal="left"/>
      <protection hidden="1"/>
    </xf>
    <xf numFmtId="165" fontId="34" fillId="0" borderId="13" xfId="3" applyFont="1" applyBorder="1" applyProtection="1">
      <protection hidden="1"/>
    </xf>
    <xf numFmtId="0" fontId="34" fillId="0" borderId="14" xfId="0" applyFont="1" applyBorder="1" applyAlignment="1" applyProtection="1">
      <alignment horizontal="left"/>
      <protection hidden="1"/>
    </xf>
    <xf numFmtId="0" fontId="34" fillId="0" borderId="20" xfId="0" applyFont="1" applyBorder="1" applyAlignment="1" applyProtection="1">
      <alignment horizontal="left"/>
      <protection hidden="1"/>
    </xf>
    <xf numFmtId="49" fontId="15" fillId="0" borderId="8" xfId="0" applyNumberFormat="1" applyFont="1" applyBorder="1" applyProtection="1">
      <protection hidden="1"/>
    </xf>
    <xf numFmtId="0" fontId="34" fillId="0" borderId="20" xfId="0" quotePrefix="1" applyFont="1" applyBorder="1" applyAlignment="1" applyProtection="1">
      <alignment horizontal="left"/>
      <protection hidden="1"/>
    </xf>
    <xf numFmtId="0" fontId="34" fillId="0" borderId="20" xfId="0" applyFont="1" applyBorder="1" applyProtection="1">
      <protection hidden="1"/>
    </xf>
    <xf numFmtId="0" fontId="34" fillId="0" borderId="0" xfId="0" quotePrefix="1" applyFont="1" applyAlignment="1" applyProtection="1">
      <alignment horizontal="left"/>
      <protection hidden="1"/>
    </xf>
    <xf numFmtId="0" fontId="15" fillId="2" borderId="0" xfId="0" applyFont="1" applyFill="1" applyProtection="1">
      <protection hidden="1"/>
    </xf>
    <xf numFmtId="49" fontId="15" fillId="0" borderId="16" xfId="0" applyNumberFormat="1" applyFont="1" applyBorder="1" applyAlignment="1" applyProtection="1">
      <alignment horizontal="left"/>
      <protection hidden="1"/>
    </xf>
    <xf numFmtId="49" fontId="15" fillId="0" borderId="12" xfId="0" applyNumberFormat="1" applyFont="1" applyBorder="1" applyProtection="1">
      <protection hidden="1"/>
    </xf>
    <xf numFmtId="0" fontId="15" fillId="0" borderId="47" xfId="0" applyFont="1" applyBorder="1" applyProtection="1">
      <protection hidden="1"/>
    </xf>
    <xf numFmtId="49" fontId="34" fillId="0" borderId="48" xfId="0" applyNumberFormat="1" applyFont="1" applyBorder="1" applyAlignment="1" applyProtection="1">
      <alignment horizontal="left"/>
      <protection hidden="1"/>
    </xf>
    <xf numFmtId="49" fontId="34" fillId="0" borderId="7" xfId="0" applyNumberFormat="1" applyFont="1" applyBorder="1" applyAlignment="1" applyProtection="1">
      <alignment horizontal="left"/>
      <protection hidden="1"/>
    </xf>
    <xf numFmtId="0" fontId="15" fillId="0" borderId="48" xfId="0" applyFont="1" applyBorder="1" applyProtection="1">
      <protection hidden="1"/>
    </xf>
    <xf numFmtId="10" fontId="34" fillId="0" borderId="14" xfId="0" quotePrefix="1" applyNumberFormat="1" applyFont="1" applyBorder="1" applyAlignment="1" applyProtection="1">
      <alignment horizontal="center"/>
      <protection hidden="1"/>
    </xf>
    <xf numFmtId="49" fontId="11" fillId="0" borderId="12" xfId="2" applyNumberFormat="1" applyFont="1" applyFill="1" applyBorder="1" applyAlignment="1" applyProtection="1">
      <protection hidden="1"/>
    </xf>
    <xf numFmtId="49" fontId="11" fillId="0" borderId="12" xfId="3" applyNumberFormat="1" applyFont="1" applyFill="1" applyBorder="1" applyAlignment="1" applyProtection="1">
      <protection hidden="1"/>
    </xf>
    <xf numFmtId="49" fontId="12" fillId="0" borderId="12" xfId="3" applyNumberFormat="1" applyFont="1" applyFill="1" applyBorder="1" applyAlignment="1" applyProtection="1">
      <protection hidden="1"/>
    </xf>
    <xf numFmtId="49" fontId="12" fillId="0" borderId="12" xfId="2" applyNumberFormat="1" applyFont="1" applyFill="1" applyBorder="1" applyAlignment="1" applyProtection="1">
      <protection hidden="1"/>
    </xf>
    <xf numFmtId="49" fontId="12" fillId="0" borderId="13" xfId="3" applyNumberFormat="1" applyFont="1" applyFill="1" applyBorder="1" applyAlignment="1" applyProtection="1">
      <protection hidden="1"/>
    </xf>
    <xf numFmtId="49" fontId="11" fillId="0" borderId="1" xfId="0" applyNumberFormat="1" applyFont="1" applyBorder="1" applyProtection="1">
      <protection hidden="1"/>
    </xf>
    <xf numFmtId="49" fontId="11" fillId="0" borderId="8" xfId="0" applyNumberFormat="1" applyFont="1" applyBorder="1" applyProtection="1">
      <protection hidden="1"/>
    </xf>
    <xf numFmtId="49" fontId="11" fillId="0" borderId="16" xfId="3" applyNumberFormat="1" applyFont="1" applyFill="1" applyBorder="1" applyAlignment="1" applyProtection="1">
      <protection hidden="1"/>
    </xf>
    <xf numFmtId="49" fontId="12" fillId="0" borderId="16" xfId="3" applyNumberFormat="1" applyFont="1" applyFill="1" applyBorder="1" applyAlignment="1" applyProtection="1">
      <protection hidden="1"/>
    </xf>
    <xf numFmtId="49" fontId="31" fillId="4" borderId="12" xfId="3" applyNumberFormat="1" applyFont="1" applyFill="1" applyBorder="1" applyAlignment="1" applyProtection="1">
      <protection hidden="1"/>
    </xf>
    <xf numFmtId="49" fontId="32" fillId="4" borderId="12" xfId="2" applyNumberFormat="1" applyFont="1" applyFill="1" applyBorder="1" applyAlignment="1" applyProtection="1">
      <protection hidden="1"/>
    </xf>
    <xf numFmtId="49" fontId="12" fillId="4" borderId="16" xfId="3" applyNumberFormat="1" applyFont="1" applyFill="1" applyBorder="1" applyAlignment="1" applyProtection="1">
      <protection hidden="1"/>
    </xf>
    <xf numFmtId="49" fontId="12" fillId="4" borderId="12" xfId="3" applyNumberFormat="1" applyFont="1" applyFill="1" applyBorder="1" applyAlignment="1" applyProtection="1">
      <protection hidden="1"/>
    </xf>
    <xf numFmtId="49" fontId="12" fillId="0" borderId="8" xfId="3" applyNumberFormat="1" applyFont="1" applyFill="1" applyBorder="1" applyAlignment="1" applyProtection="1">
      <protection hidden="1"/>
    </xf>
    <xf numFmtId="49" fontId="12" fillId="0" borderId="1" xfId="3" applyNumberFormat="1" applyFont="1" applyFill="1" applyBorder="1" applyAlignment="1" applyProtection="1">
      <protection hidden="1"/>
    </xf>
    <xf numFmtId="49" fontId="14" fillId="0" borderId="8" xfId="3" applyNumberFormat="1" applyFont="1" applyFill="1" applyBorder="1" applyAlignment="1" applyProtection="1">
      <alignment horizontal="centerContinuous"/>
      <protection hidden="1"/>
    </xf>
    <xf numFmtId="0" fontId="31" fillId="0" borderId="8" xfId="0" applyFont="1" applyBorder="1" applyAlignment="1" applyProtection="1">
      <alignment horizontal="centerContinuous"/>
      <protection hidden="1"/>
    </xf>
    <xf numFmtId="49" fontId="32" fillId="0" borderId="8" xfId="3" applyNumberFormat="1" applyFont="1" applyFill="1" applyBorder="1" applyAlignment="1" applyProtection="1">
      <alignment horizontal="centerContinuous"/>
      <protection hidden="1"/>
    </xf>
    <xf numFmtId="49" fontId="11" fillId="0" borderId="19" xfId="0" applyNumberFormat="1" applyFont="1" applyBorder="1" applyAlignment="1" applyProtection="1">
      <alignment horizontal="centerContinuous"/>
      <protection hidden="1"/>
    </xf>
    <xf numFmtId="49" fontId="12" fillId="0" borderId="11" xfId="0" applyNumberFormat="1" applyFont="1" applyBorder="1" applyAlignment="1" applyProtection="1">
      <alignment horizontal="centerContinuous"/>
      <protection hidden="1"/>
    </xf>
    <xf numFmtId="0" fontId="12" fillId="0" borderId="11" xfId="0" applyFont="1" applyBorder="1" applyAlignment="1" applyProtection="1">
      <alignment horizontal="centerContinuous"/>
      <protection hidden="1"/>
    </xf>
    <xf numFmtId="49" fontId="12" fillId="0" borderId="12" xfId="0" applyNumberFormat="1" applyFont="1" applyBorder="1" applyAlignment="1" applyProtection="1">
      <alignment horizontal="centerContinuous"/>
      <protection hidden="1"/>
    </xf>
    <xf numFmtId="49" fontId="12" fillId="0" borderId="13" xfId="0" applyNumberFormat="1" applyFont="1" applyBorder="1" applyAlignment="1" applyProtection="1">
      <alignment horizontal="centerContinuous"/>
      <protection hidden="1"/>
    </xf>
    <xf numFmtId="49" fontId="7" fillId="0" borderId="16" xfId="0" applyNumberFormat="1" applyFont="1" applyBorder="1" applyProtection="1">
      <protection hidden="1"/>
    </xf>
    <xf numFmtId="49" fontId="30" fillId="0" borderId="0" xfId="2" applyNumberFormat="1" applyFont="1" applyFill="1" applyBorder="1" applyAlignment="1" applyProtection="1">
      <alignment horizontal="centerContinuous"/>
      <protection hidden="1"/>
    </xf>
    <xf numFmtId="49" fontId="11" fillId="0" borderId="0" xfId="3" applyNumberFormat="1" applyFont="1" applyFill="1" applyBorder="1" applyAlignment="1" applyProtection="1">
      <alignment horizontal="centerContinuous"/>
      <protection hidden="1"/>
    </xf>
    <xf numFmtId="49" fontId="12" fillId="0" borderId="0" xfId="3" applyNumberFormat="1" applyFont="1" applyFill="1" applyBorder="1" applyAlignment="1" applyProtection="1">
      <alignment horizontal="centerContinuous"/>
      <protection hidden="1"/>
    </xf>
    <xf numFmtId="49" fontId="12" fillId="0" borderId="0" xfId="2" applyNumberFormat="1" applyFont="1" applyFill="1" applyBorder="1" applyAlignment="1" applyProtection="1">
      <alignment horizontal="centerContinuous"/>
      <protection hidden="1"/>
    </xf>
    <xf numFmtId="49" fontId="12" fillId="0" borderId="14" xfId="3" applyNumberFormat="1" applyFont="1" applyFill="1" applyBorder="1" applyAlignment="1" applyProtection="1">
      <alignment horizontal="centerContinuous"/>
      <protection hidden="1"/>
    </xf>
    <xf numFmtId="49" fontId="31" fillId="0" borderId="0" xfId="3" applyNumberFormat="1" applyFont="1" applyFill="1" applyBorder="1" applyAlignment="1" applyProtection="1">
      <alignment horizontal="centerContinuous"/>
      <protection hidden="1"/>
    </xf>
    <xf numFmtId="49" fontId="32" fillId="0" borderId="0" xfId="2" applyNumberFormat="1" applyFont="1" applyFill="1" applyBorder="1" applyAlignment="1" applyProtection="1">
      <alignment horizontal="centerContinuous"/>
      <protection hidden="1"/>
    </xf>
    <xf numFmtId="49" fontId="11" fillId="0" borderId="16" xfId="0" applyNumberFormat="1" applyFont="1" applyBorder="1" applyAlignment="1" applyProtection="1">
      <alignment horizontal="centerContinuous"/>
      <protection hidden="1"/>
    </xf>
    <xf numFmtId="49" fontId="11" fillId="0" borderId="1" xfId="3" applyNumberFormat="1" applyFont="1" applyFill="1" applyBorder="1" applyAlignment="1" applyProtection="1">
      <alignment horizontal="centerContinuous"/>
      <protection hidden="1"/>
    </xf>
    <xf numFmtId="4" fontId="11" fillId="0" borderId="7" xfId="3" applyNumberFormat="1" applyFont="1" applyFill="1" applyBorder="1" applyAlignment="1" applyProtection="1">
      <alignment horizontal="centerContinuous"/>
      <protection hidden="1"/>
    </xf>
    <xf numFmtId="0" fontId="11" fillId="0" borderId="1" xfId="0" applyFont="1" applyBorder="1" applyAlignment="1" applyProtection="1">
      <alignment horizontal="centerContinuous"/>
      <protection hidden="1"/>
    </xf>
    <xf numFmtId="49" fontId="11" fillId="0" borderId="8" xfId="3" applyNumberFormat="1" applyFont="1" applyFill="1" applyBorder="1" applyAlignment="1" applyProtection="1">
      <alignment horizontal="centerContinuous"/>
      <protection hidden="1"/>
    </xf>
    <xf numFmtId="0" fontId="7" fillId="0" borderId="7" xfId="0" applyFont="1" applyBorder="1" applyAlignment="1" applyProtection="1">
      <alignment horizontal="centerContinuous"/>
      <protection hidden="1"/>
    </xf>
    <xf numFmtId="0" fontId="0" fillId="0" borderId="12" xfId="0" applyBorder="1" applyAlignment="1" applyProtection="1">
      <alignment horizontal="centerContinuous"/>
      <protection hidden="1"/>
    </xf>
    <xf numFmtId="0" fontId="28" fillId="0" borderId="0" xfId="0" applyFont="1" applyAlignment="1" applyProtection="1">
      <alignment horizontal="center"/>
      <protection hidden="1"/>
    </xf>
    <xf numFmtId="0" fontId="1" fillId="5" borderId="48" xfId="0" applyFont="1" applyFill="1" applyBorder="1" applyProtection="1">
      <protection hidden="1"/>
    </xf>
    <xf numFmtId="0" fontId="0" fillId="5" borderId="48" xfId="0" applyFill="1" applyBorder="1" applyProtection="1">
      <protection hidden="1"/>
    </xf>
    <xf numFmtId="0" fontId="0" fillId="5" borderId="11" xfId="0" applyFill="1" applyBorder="1" applyProtection="1">
      <protection hidden="1"/>
    </xf>
    <xf numFmtId="0" fontId="3" fillId="0" borderId="0" xfId="0" applyFont="1" applyAlignment="1" applyProtection="1">
      <alignment horizontal="right"/>
      <protection hidden="1"/>
    </xf>
    <xf numFmtId="10" fontId="35" fillId="5" borderId="1" xfId="0" applyNumberFormat="1" applyFont="1" applyFill="1" applyBorder="1" applyProtection="1">
      <protection locked="0"/>
    </xf>
    <xf numFmtId="0" fontId="11" fillId="0" borderId="0" xfId="0" applyFont="1" applyAlignment="1" applyProtection="1">
      <alignment vertical="top"/>
      <protection hidden="1"/>
    </xf>
    <xf numFmtId="0" fontId="11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4" fontId="11" fillId="0" borderId="0" xfId="0" applyNumberFormat="1" applyFont="1" applyAlignment="1" applyProtection="1">
      <alignment horizontal="right" vertical="center"/>
      <protection hidden="1"/>
    </xf>
    <xf numFmtId="4" fontId="11" fillId="0" borderId="0" xfId="0" applyNumberFormat="1" applyFont="1" applyAlignment="1" applyProtection="1">
      <alignment horizontal="right"/>
      <protection hidden="1"/>
    </xf>
    <xf numFmtId="0" fontId="11" fillId="0" borderId="0" xfId="0" quotePrefix="1" applyFont="1" applyAlignment="1" applyProtection="1">
      <alignment horizontal="left" vertical="top"/>
      <protection hidden="1"/>
    </xf>
    <xf numFmtId="0" fontId="11" fillId="0" borderId="0" xfId="0" applyFont="1" applyAlignment="1" applyProtection="1">
      <alignment horizontal="centerContinuous" vertical="top"/>
      <protection hidden="1"/>
    </xf>
    <xf numFmtId="0" fontId="11" fillId="0" borderId="0" xfId="0" applyFont="1" applyAlignment="1" applyProtection="1">
      <alignment horizontal="centerContinuous" vertical="center"/>
      <protection hidden="1"/>
    </xf>
    <xf numFmtId="4" fontId="11" fillId="0" borderId="0" xfId="0" applyNumberFormat="1" applyFont="1" applyAlignment="1" applyProtection="1">
      <alignment horizontal="centerContinuous" vertical="center"/>
      <protection hidden="1"/>
    </xf>
    <xf numFmtId="4" fontId="11" fillId="0" borderId="0" xfId="0" applyNumberFormat="1" applyFont="1" applyAlignment="1" applyProtection="1">
      <alignment horizontal="centerContinuous"/>
      <protection hidden="1"/>
    </xf>
    <xf numFmtId="0" fontId="0" fillId="0" borderId="0" xfId="0" applyAlignment="1" applyProtection="1">
      <alignment vertical="top"/>
      <protection hidden="1"/>
    </xf>
    <xf numFmtId="0" fontId="5" fillId="0" borderId="38" xfId="0" applyFont="1" applyBorder="1" applyAlignment="1" applyProtection="1">
      <alignment horizontal="center" vertical="center"/>
      <protection hidden="1"/>
    </xf>
    <xf numFmtId="4" fontId="5" fillId="0" borderId="38" xfId="0" applyNumberFormat="1" applyFont="1" applyBorder="1" applyAlignment="1" applyProtection="1">
      <alignment horizontal="center" vertical="center"/>
      <protection hidden="1"/>
    </xf>
    <xf numFmtId="4" fontId="5" fillId="0" borderId="18" xfId="0" applyNumberFormat="1" applyFont="1" applyBorder="1" applyAlignment="1" applyProtection="1">
      <alignment horizontal="center"/>
      <protection hidden="1"/>
    </xf>
    <xf numFmtId="0" fontId="0" fillId="0" borderId="27" xfId="0" applyBorder="1" applyProtection="1">
      <protection hidden="1"/>
    </xf>
    <xf numFmtId="0" fontId="11" fillId="0" borderId="32" xfId="0" applyFont="1" applyBorder="1" applyAlignment="1" applyProtection="1">
      <alignment horizontal="center" vertical="center"/>
      <protection hidden="1"/>
    </xf>
    <xf numFmtId="4" fontId="11" fillId="0" borderId="27" xfId="0" applyNumberFormat="1" applyFont="1" applyBorder="1" applyAlignment="1" applyProtection="1">
      <alignment horizontal="right" vertical="center"/>
      <protection hidden="1"/>
    </xf>
    <xf numFmtId="49" fontId="11" fillId="0" borderId="0" xfId="0" quotePrefix="1" applyNumberFormat="1" applyFont="1" applyAlignment="1" applyProtection="1">
      <alignment horizontal="center" vertical="top"/>
      <protection hidden="1"/>
    </xf>
    <xf numFmtId="4" fontId="5" fillId="0" borderId="0" xfId="0" applyNumberFormat="1" applyFont="1" applyAlignment="1" applyProtection="1">
      <alignment horizontal="right"/>
      <protection hidden="1"/>
    </xf>
    <xf numFmtId="0" fontId="11" fillId="0" borderId="29" xfId="0" applyFont="1" applyBorder="1" applyAlignment="1" applyProtection="1">
      <alignment horizontal="center" vertical="center"/>
      <protection hidden="1"/>
    </xf>
    <xf numFmtId="4" fontId="11" fillId="0" borderId="23" xfId="0" applyNumberFormat="1" applyFont="1" applyBorder="1" applyAlignment="1" applyProtection="1">
      <alignment horizontal="right" vertical="center"/>
      <protection hidden="1"/>
    </xf>
    <xf numFmtId="0" fontId="11" fillId="0" borderId="0" xfId="0" quotePrefix="1" applyFont="1" applyAlignment="1" applyProtection="1">
      <alignment horizontal="center" vertical="top"/>
      <protection hidden="1"/>
    </xf>
    <xf numFmtId="4" fontId="11" fillId="0" borderId="44" xfId="0" applyNumberFormat="1" applyFont="1" applyBorder="1" applyAlignment="1" applyProtection="1">
      <alignment horizontal="right"/>
      <protection hidden="1"/>
    </xf>
    <xf numFmtId="4" fontId="5" fillId="0" borderId="30" xfId="0" applyNumberFormat="1" applyFont="1" applyBorder="1" applyAlignment="1" applyProtection="1">
      <alignment horizontal="right"/>
      <protection hidden="1"/>
    </xf>
    <xf numFmtId="10" fontId="5" fillId="0" borderId="29" xfId="2" quotePrefix="1" applyNumberFormat="1" applyFont="1" applyBorder="1" applyAlignment="1" applyProtection="1">
      <alignment horizontal="centerContinuous" vertical="center"/>
      <protection hidden="1"/>
    </xf>
    <xf numFmtId="0" fontId="11" fillId="0" borderId="27" xfId="0" applyFont="1" applyBorder="1" applyAlignment="1" applyProtection="1">
      <alignment vertical="center"/>
      <protection hidden="1"/>
    </xf>
    <xf numFmtId="4" fontId="11" fillId="0" borderId="28" xfId="0" applyNumberFormat="1" applyFont="1" applyBorder="1" applyAlignment="1" applyProtection="1">
      <alignment horizontal="right"/>
      <protection hidden="1"/>
    </xf>
    <xf numFmtId="0" fontId="14" fillId="0" borderId="0" xfId="0" applyFont="1" applyAlignment="1" applyProtection="1">
      <alignment vertical="top"/>
      <protection hidden="1"/>
    </xf>
    <xf numFmtId="4" fontId="5" fillId="0" borderId="25" xfId="0" applyNumberFormat="1" applyFont="1" applyBorder="1" applyAlignment="1" applyProtection="1">
      <alignment horizontal="right"/>
      <protection hidden="1"/>
    </xf>
    <xf numFmtId="10" fontId="5" fillId="0" borderId="0" xfId="2" quotePrefix="1" applyNumberFormat="1" applyFont="1" applyBorder="1" applyAlignment="1" applyProtection="1">
      <alignment horizontal="centerContinuous" vertical="center"/>
      <protection hidden="1"/>
    </xf>
    <xf numFmtId="4" fontId="24" fillId="5" borderId="19" xfId="0" applyNumberFormat="1" applyFont="1" applyFill="1" applyBorder="1" applyAlignment="1" applyProtection="1">
      <alignment horizontal="right" vertical="center"/>
      <protection locked="0"/>
    </xf>
    <xf numFmtId="0" fontId="25" fillId="5" borderId="1" xfId="0" applyFont="1" applyFill="1" applyBorder="1" applyAlignment="1" applyProtection="1">
      <alignment horizontal="centerContinuous"/>
      <protection hidden="1"/>
    </xf>
    <xf numFmtId="49" fontId="12" fillId="5" borderId="8" xfId="0" applyNumberFormat="1" applyFont="1" applyFill="1" applyBorder="1" applyAlignment="1" applyProtection="1">
      <alignment horizontal="centerContinuous"/>
      <protection hidden="1"/>
    </xf>
    <xf numFmtId="49" fontId="12" fillId="5" borderId="20" xfId="0" applyNumberFormat="1" applyFont="1" applyFill="1" applyBorder="1" applyAlignment="1" applyProtection="1">
      <alignment horizontal="centerContinuous"/>
      <protection hidden="1"/>
    </xf>
    <xf numFmtId="0" fontId="5" fillId="0" borderId="23" xfId="0" applyFont="1" applyBorder="1" applyAlignment="1" applyProtection="1">
      <alignment horizontal="center" vertical="top"/>
      <protection hidden="1"/>
    </xf>
    <xf numFmtId="0" fontId="5" fillId="0" borderId="23" xfId="0" applyFont="1" applyBorder="1" applyAlignment="1" applyProtection="1">
      <alignment horizontal="center" vertical="center"/>
      <protection hidden="1"/>
    </xf>
    <xf numFmtId="4" fontId="5" fillId="0" borderId="23" xfId="0" applyNumberFormat="1" applyFont="1" applyBorder="1" applyAlignment="1" applyProtection="1">
      <alignment horizontal="center" vertical="center"/>
      <protection hidden="1"/>
    </xf>
    <xf numFmtId="4" fontId="5" fillId="0" borderId="23" xfId="0" applyNumberFormat="1" applyFont="1" applyBorder="1" applyAlignment="1" applyProtection="1">
      <alignment horizontal="center"/>
      <protection hidden="1"/>
    </xf>
    <xf numFmtId="0" fontId="15" fillId="0" borderId="8" xfId="0" applyFont="1" applyBorder="1" applyProtection="1">
      <protection hidden="1"/>
    </xf>
    <xf numFmtId="0" fontId="0" fillId="0" borderId="26" xfId="0" applyBorder="1" applyProtection="1">
      <protection hidden="1"/>
    </xf>
    <xf numFmtId="0" fontId="11" fillId="0" borderId="24" xfId="0" applyFont="1" applyBorder="1" applyProtection="1">
      <protection hidden="1"/>
    </xf>
    <xf numFmtId="49" fontId="5" fillId="0" borderId="16" xfId="0" applyNumberFormat="1" applyFont="1" applyBorder="1" applyAlignment="1" applyProtection="1">
      <alignment horizontal="centerContinuous"/>
      <protection hidden="1"/>
    </xf>
    <xf numFmtId="49" fontId="5" fillId="0" borderId="12" xfId="0" applyNumberFormat="1" applyFont="1" applyBorder="1" applyAlignment="1" applyProtection="1">
      <alignment horizontal="centerContinuous"/>
      <protection hidden="1"/>
    </xf>
    <xf numFmtId="49" fontId="5" fillId="0" borderId="13" xfId="0" applyNumberFormat="1" applyFont="1" applyBorder="1" applyAlignment="1" applyProtection="1">
      <alignment horizontal="centerContinuous"/>
      <protection hidden="1"/>
    </xf>
    <xf numFmtId="0" fontId="31" fillId="0" borderId="0" xfId="0" applyFont="1" applyAlignment="1" applyProtection="1">
      <alignment horizontal="centerContinuous"/>
      <protection hidden="1"/>
    </xf>
    <xf numFmtId="49" fontId="5" fillId="0" borderId="7" xfId="0" applyNumberFormat="1" applyFont="1" applyBorder="1" applyAlignment="1" applyProtection="1">
      <alignment horizontal="centerContinuous"/>
      <protection hidden="1"/>
    </xf>
    <xf numFmtId="49" fontId="5" fillId="0" borderId="0" xfId="3" applyNumberFormat="1" applyFont="1" applyFill="1" applyBorder="1" applyAlignment="1" applyProtection="1">
      <alignment horizontal="centerContinuous"/>
      <protection hidden="1"/>
    </xf>
    <xf numFmtId="49" fontId="18" fillId="0" borderId="0" xfId="3" applyNumberFormat="1" applyFont="1" applyFill="1" applyBorder="1" applyAlignment="1" applyProtection="1">
      <alignment horizontal="centerContinuous"/>
      <protection hidden="1"/>
    </xf>
    <xf numFmtId="0" fontId="20" fillId="0" borderId="0" xfId="0" applyFont="1" applyAlignment="1" applyProtection="1">
      <alignment horizontal="centerContinuous"/>
      <protection hidden="1"/>
    </xf>
    <xf numFmtId="49" fontId="20" fillId="0" borderId="0" xfId="3" applyNumberFormat="1" applyFont="1" applyFill="1" applyBorder="1" applyAlignment="1" applyProtection="1">
      <alignment horizontal="centerContinuous"/>
      <protection hidden="1"/>
    </xf>
    <xf numFmtId="49" fontId="20" fillId="0" borderId="14" xfId="3" applyNumberFormat="1" applyFont="1" applyFill="1" applyBorder="1" applyAlignment="1" applyProtection="1">
      <alignment horizontal="centerContinuous"/>
      <protection hidden="1"/>
    </xf>
    <xf numFmtId="49" fontId="5" fillId="0" borderId="7" xfId="0" applyNumberFormat="1" applyFont="1" applyBorder="1" applyAlignment="1" applyProtection="1">
      <alignment horizontal="left"/>
      <protection hidden="1"/>
    </xf>
    <xf numFmtId="49" fontId="5" fillId="0" borderId="7" xfId="0" applyNumberFormat="1" applyFont="1" applyBorder="1" applyAlignment="1" applyProtection="1">
      <alignment horizontal="center"/>
      <protection hidden="1"/>
    </xf>
    <xf numFmtId="49" fontId="5" fillId="0" borderId="0" xfId="3" applyNumberFormat="1" applyFont="1" applyFill="1" applyBorder="1" applyAlignment="1" applyProtection="1">
      <alignment horizontal="center"/>
      <protection hidden="1"/>
    </xf>
    <xf numFmtId="49" fontId="18" fillId="0" borderId="0" xfId="3" applyNumberFormat="1" applyFont="1" applyFill="1" applyBorder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49" fontId="31" fillId="0" borderId="0" xfId="3" applyNumberFormat="1" applyFont="1" applyFill="1" applyBorder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49" fontId="20" fillId="0" borderId="0" xfId="3" applyNumberFormat="1" applyFont="1" applyFill="1" applyBorder="1" applyAlignment="1" applyProtection="1">
      <alignment horizontal="center"/>
      <protection hidden="1"/>
    </xf>
    <xf numFmtId="2" fontId="20" fillId="0" borderId="0" xfId="0" applyNumberFormat="1" applyFont="1" applyAlignment="1" applyProtection="1">
      <alignment horizontal="left"/>
      <protection hidden="1"/>
    </xf>
    <xf numFmtId="2" fontId="20" fillId="0" borderId="0" xfId="3" applyNumberFormat="1" applyFont="1" applyFill="1" applyBorder="1" applyAlignment="1" applyProtection="1">
      <alignment horizontal="centerContinuous"/>
      <protection hidden="1"/>
    </xf>
    <xf numFmtId="2" fontId="0" fillId="5" borderId="12" xfId="0" applyNumberFormat="1" applyFill="1" applyBorder="1" applyAlignment="1" applyProtection="1">
      <alignment horizontal="centerContinuous"/>
      <protection hidden="1"/>
    </xf>
    <xf numFmtId="2" fontId="5" fillId="0" borderId="12" xfId="0" applyNumberFormat="1" applyFont="1" applyBorder="1" applyAlignment="1" applyProtection="1">
      <alignment horizontal="centerContinuous"/>
      <protection hidden="1"/>
    </xf>
    <xf numFmtId="2" fontId="20" fillId="0" borderId="0" xfId="0" applyNumberFormat="1" applyFont="1" applyProtection="1">
      <protection hidden="1"/>
    </xf>
    <xf numFmtId="2" fontId="12" fillId="0" borderId="0" xfId="0" applyNumberFormat="1" applyFont="1" applyProtection="1">
      <protection hidden="1"/>
    </xf>
    <xf numFmtId="2" fontId="12" fillId="0" borderId="8" xfId="3" applyNumberFormat="1" applyFont="1" applyFill="1" applyBorder="1" applyAlignment="1" applyProtection="1">
      <alignment horizontal="centerContinuous"/>
      <protection hidden="1"/>
    </xf>
    <xf numFmtId="2" fontId="15" fillId="5" borderId="8" xfId="3" applyNumberFormat="1" applyFont="1" applyFill="1" applyBorder="1" applyAlignment="1" applyProtection="1">
      <protection hidden="1"/>
    </xf>
    <xf numFmtId="10" fontId="6" fillId="0" borderId="8" xfId="0" quotePrefix="1" applyNumberFormat="1" applyFont="1" applyBorder="1" applyAlignment="1" applyProtection="1">
      <alignment horizontal="center" vertical="center"/>
      <protection hidden="1"/>
    </xf>
    <xf numFmtId="2" fontId="5" fillId="0" borderId="0" xfId="3" applyNumberFormat="1" applyFont="1" applyFill="1" applyBorder="1" applyAlignment="1" applyProtection="1">
      <alignment horizontal="centerContinuous"/>
      <protection hidden="1"/>
    </xf>
    <xf numFmtId="49" fontId="5" fillId="0" borderId="14" xfId="3" applyNumberFormat="1" applyFont="1" applyFill="1" applyBorder="1" applyAlignment="1" applyProtection="1">
      <alignment horizontal="centerContinuous"/>
      <protection hidden="1"/>
    </xf>
    <xf numFmtId="49" fontId="5" fillId="0" borderId="52" xfId="0" applyNumberFormat="1" applyFont="1" applyBorder="1" applyAlignment="1" applyProtection="1">
      <alignment horizontal="center"/>
      <protection hidden="1"/>
    </xf>
    <xf numFmtId="49" fontId="5" fillId="0" borderId="53" xfId="0" applyNumberFormat="1" applyFont="1" applyBorder="1" applyAlignment="1" applyProtection="1">
      <alignment horizontal="center"/>
      <protection hidden="1"/>
    </xf>
    <xf numFmtId="49" fontId="5" fillId="0" borderId="54" xfId="0" applyNumberFormat="1" applyFont="1" applyBorder="1" applyAlignment="1" applyProtection="1">
      <alignment horizontal="center"/>
      <protection hidden="1"/>
    </xf>
    <xf numFmtId="49" fontId="5" fillId="0" borderId="11" xfId="3" applyNumberFormat="1" applyFont="1" applyFill="1" applyBorder="1" applyAlignment="1" applyProtection="1">
      <alignment horizontal="center"/>
      <protection hidden="1"/>
    </xf>
    <xf numFmtId="49" fontId="5" fillId="0" borderId="42" xfId="3" applyNumberFormat="1" applyFont="1" applyFill="1" applyBorder="1" applyAlignment="1" applyProtection="1">
      <alignment horizontal="center"/>
      <protection hidden="1"/>
    </xf>
    <xf numFmtId="49" fontId="5" fillId="0" borderId="8" xfId="3" applyNumberFormat="1" applyFont="1" applyFill="1" applyBorder="1" applyAlignment="1" applyProtection="1">
      <alignment horizontal="center"/>
      <protection hidden="1"/>
    </xf>
    <xf numFmtId="49" fontId="5" fillId="0" borderId="29" xfId="3" applyNumberFormat="1" applyFont="1" applyFill="1" applyBorder="1" applyAlignment="1" applyProtection="1">
      <alignment horizontal="center"/>
      <protection hidden="1"/>
    </xf>
    <xf numFmtId="10" fontId="6" fillId="0" borderId="29" xfId="0" applyNumberFormat="1" applyFont="1" applyBorder="1" applyProtection="1">
      <protection hidden="1"/>
    </xf>
    <xf numFmtId="2" fontId="0" fillId="0" borderId="0" xfId="0" applyNumberFormat="1" applyProtection="1">
      <protection hidden="1"/>
    </xf>
    <xf numFmtId="0" fontId="0" fillId="0" borderId="22" xfId="0" applyBorder="1" applyAlignment="1" applyProtection="1">
      <alignment horizontal="centerContinuous"/>
      <protection hidden="1"/>
    </xf>
    <xf numFmtId="0" fontId="0" fillId="0" borderId="23" xfId="0" applyBorder="1" applyAlignment="1" applyProtection="1">
      <alignment horizontal="centerContinuous"/>
      <protection hidden="1"/>
    </xf>
    <xf numFmtId="0" fontId="0" fillId="0" borderId="21" xfId="0" applyBorder="1" applyAlignment="1" applyProtection="1">
      <alignment horizontal="centerContinuous"/>
      <protection hidden="1"/>
    </xf>
    <xf numFmtId="0" fontId="0" fillId="0" borderId="30" xfId="0" applyBorder="1" applyAlignment="1" applyProtection="1">
      <alignment horizontal="center"/>
      <protection hidden="1"/>
    </xf>
    <xf numFmtId="0" fontId="0" fillId="0" borderId="32" xfId="0" applyBorder="1" applyAlignment="1" applyProtection="1">
      <alignment horizontal="centerContinuous"/>
      <protection hidden="1"/>
    </xf>
    <xf numFmtId="0" fontId="0" fillId="0" borderId="29" xfId="0" applyBorder="1" applyAlignment="1" applyProtection="1">
      <alignment horizontal="centerContinuous"/>
      <protection hidden="1"/>
    </xf>
    <xf numFmtId="0" fontId="0" fillId="0" borderId="30" xfId="0" applyBorder="1" applyAlignment="1" applyProtection="1">
      <alignment horizontal="centerContinuous"/>
      <protection hidden="1"/>
    </xf>
    <xf numFmtId="0" fontId="5" fillId="0" borderId="52" xfId="0" applyFont="1" applyBorder="1" applyAlignment="1" applyProtection="1">
      <alignment horizontal="centerContinuous"/>
      <protection hidden="1"/>
    </xf>
    <xf numFmtId="0" fontId="0" fillId="0" borderId="11" xfId="0" applyBorder="1" applyAlignment="1" applyProtection="1">
      <alignment horizontal="centerContinuous"/>
      <protection hidden="1"/>
    </xf>
    <xf numFmtId="10" fontId="0" fillId="0" borderId="11" xfId="0" applyNumberFormat="1" applyBorder="1" applyAlignment="1" applyProtection="1">
      <alignment horizontal="centerContinuous"/>
      <protection hidden="1"/>
    </xf>
    <xf numFmtId="0" fontId="0" fillId="0" borderId="42" xfId="0" applyBorder="1" applyAlignment="1" applyProtection="1">
      <alignment horizontal="centerContinuous"/>
      <protection hidden="1"/>
    </xf>
    <xf numFmtId="10" fontId="0" fillId="0" borderId="42" xfId="0" applyNumberFormat="1" applyBorder="1" applyAlignment="1" applyProtection="1">
      <alignment horizontal="centerContinuous"/>
      <protection hidden="1"/>
    </xf>
    <xf numFmtId="0" fontId="0" fillId="0" borderId="45" xfId="0" applyBorder="1" applyAlignment="1" applyProtection="1">
      <alignment horizontal="center"/>
      <protection hidden="1"/>
    </xf>
    <xf numFmtId="0" fontId="0" fillId="0" borderId="30" xfId="0" applyBorder="1" applyAlignment="1" applyProtection="1">
      <alignment horizontal="left"/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55" xfId="0" applyBorder="1" applyAlignment="1" applyProtection="1">
      <alignment horizontal="center"/>
      <protection hidden="1"/>
    </xf>
    <xf numFmtId="0" fontId="0" fillId="0" borderId="45" xfId="0" applyBorder="1" applyAlignment="1" applyProtection="1">
      <alignment horizontal="centerContinuous"/>
      <protection hidden="1"/>
    </xf>
    <xf numFmtId="0" fontId="0" fillId="0" borderId="26" xfId="0" applyBorder="1" applyAlignment="1" applyProtection="1">
      <alignment horizontal="center"/>
      <protection hidden="1"/>
    </xf>
    <xf numFmtId="0" fontId="0" fillId="0" borderId="27" xfId="0" applyBorder="1" applyAlignment="1" applyProtection="1">
      <alignment horizontal="center"/>
      <protection hidden="1"/>
    </xf>
    <xf numFmtId="10" fontId="0" fillId="0" borderId="30" xfId="0" applyNumberFormat="1" applyBorder="1" applyAlignment="1" applyProtection="1">
      <alignment horizontal="center"/>
      <protection hidden="1"/>
    </xf>
    <xf numFmtId="0" fontId="0" fillId="0" borderId="28" xfId="0" applyBorder="1" applyAlignment="1" applyProtection="1">
      <alignment horizontal="center"/>
      <protection hidden="1"/>
    </xf>
    <xf numFmtId="0" fontId="5" fillId="0" borderId="22" xfId="0" applyFont="1" applyBorder="1" applyAlignment="1" applyProtection="1">
      <alignment horizontal="centerContinuous"/>
      <protection hidden="1"/>
    </xf>
    <xf numFmtId="0" fontId="5" fillId="0" borderId="23" xfId="0" applyFont="1" applyBorder="1" applyAlignment="1" applyProtection="1">
      <alignment horizontal="centerContinuous"/>
      <protection hidden="1"/>
    </xf>
    <xf numFmtId="0" fontId="5" fillId="0" borderId="21" xfId="0" applyFont="1" applyBorder="1" applyAlignment="1" applyProtection="1">
      <alignment horizontal="centerContinuous"/>
      <protection hidden="1"/>
    </xf>
    <xf numFmtId="0" fontId="5" fillId="0" borderId="30" xfId="0" applyFont="1" applyBorder="1" applyAlignment="1" applyProtection="1">
      <alignment horizontal="center"/>
      <protection hidden="1"/>
    </xf>
    <xf numFmtId="0" fontId="5" fillId="0" borderId="17" xfId="0" applyFont="1" applyBorder="1" applyAlignment="1" applyProtection="1">
      <alignment horizontal="centerContinuous"/>
      <protection hidden="1"/>
    </xf>
    <xf numFmtId="0" fontId="5" fillId="0" borderId="30" xfId="0" applyFont="1" applyBorder="1" applyAlignment="1" applyProtection="1">
      <alignment horizontal="centerContinuous"/>
      <protection hidden="1"/>
    </xf>
    <xf numFmtId="0" fontId="0" fillId="0" borderId="44" xfId="0" applyBorder="1" applyAlignment="1" applyProtection="1">
      <alignment horizontal="centerContinuous"/>
      <protection hidden="1"/>
    </xf>
    <xf numFmtId="2" fontId="0" fillId="0" borderId="31" xfId="0" applyNumberFormat="1" applyBorder="1" applyAlignment="1" applyProtection="1">
      <alignment horizontal="centerContinuous"/>
      <protection hidden="1"/>
    </xf>
    <xf numFmtId="0" fontId="0" fillId="0" borderId="52" xfId="0" applyBorder="1" applyAlignment="1" applyProtection="1">
      <alignment horizontal="centerContinuous"/>
      <protection hidden="1"/>
    </xf>
    <xf numFmtId="0" fontId="0" fillId="0" borderId="8" xfId="0" applyBorder="1" applyAlignment="1" applyProtection="1">
      <alignment horizontal="centerContinuous"/>
      <protection hidden="1"/>
    </xf>
    <xf numFmtId="0" fontId="0" fillId="0" borderId="46" xfId="0" applyBorder="1" applyAlignment="1" applyProtection="1">
      <alignment horizontal="centerContinuous"/>
      <protection hidden="1"/>
    </xf>
    <xf numFmtId="2" fontId="0" fillId="0" borderId="34" xfId="0" applyNumberFormat="1" applyBorder="1" applyAlignment="1" applyProtection="1">
      <alignment horizontal="centerContinuous"/>
      <protection hidden="1"/>
    </xf>
    <xf numFmtId="10" fontId="0" fillId="0" borderId="56" xfId="0" applyNumberFormat="1" applyBorder="1" applyAlignment="1" applyProtection="1">
      <alignment horizontal="centerContinuous"/>
      <protection hidden="1"/>
    </xf>
    <xf numFmtId="0" fontId="0" fillId="0" borderId="57" xfId="0" applyBorder="1" applyAlignment="1" applyProtection="1">
      <alignment horizontal="centerContinuous"/>
      <protection hidden="1"/>
    </xf>
    <xf numFmtId="2" fontId="0" fillId="0" borderId="55" xfId="0" applyNumberFormat="1" applyBorder="1" applyAlignment="1" applyProtection="1">
      <alignment horizontal="centerContinuous"/>
      <protection hidden="1"/>
    </xf>
    <xf numFmtId="0" fontId="0" fillId="0" borderId="53" xfId="0" applyBorder="1" applyAlignment="1" applyProtection="1">
      <alignment horizontal="centerContinuous"/>
      <protection hidden="1"/>
    </xf>
    <xf numFmtId="0" fontId="0" fillId="0" borderId="58" xfId="0" applyBorder="1" applyAlignment="1" applyProtection="1">
      <alignment horizontal="centerContinuous"/>
      <protection hidden="1"/>
    </xf>
    <xf numFmtId="2" fontId="0" fillId="0" borderId="41" xfId="0" applyNumberFormat="1" applyBorder="1" applyAlignment="1" applyProtection="1">
      <alignment horizontal="centerContinuous"/>
      <protection hidden="1"/>
    </xf>
    <xf numFmtId="49" fontId="20" fillId="0" borderId="7" xfId="0" applyNumberFormat="1" applyFont="1" applyBorder="1" applyAlignment="1" applyProtection="1">
      <alignment horizontal="left"/>
      <protection hidden="1"/>
    </xf>
    <xf numFmtId="49" fontId="20" fillId="0" borderId="7" xfId="0" applyNumberFormat="1" applyFont="1" applyBorder="1" applyAlignment="1" applyProtection="1">
      <alignment horizontal="centerContinuous"/>
      <protection hidden="1"/>
    </xf>
    <xf numFmtId="10" fontId="0" fillId="0" borderId="54" xfId="0" applyNumberFormat="1" applyBorder="1" applyAlignment="1" applyProtection="1">
      <alignment horizontal="centerContinuous"/>
      <protection hidden="1"/>
    </xf>
    <xf numFmtId="10" fontId="0" fillId="0" borderId="0" xfId="0" applyNumberFormat="1" applyProtection="1">
      <protection hidden="1"/>
    </xf>
    <xf numFmtId="2" fontId="0" fillId="0" borderId="27" xfId="0" applyNumberFormat="1" applyBorder="1" applyProtection="1">
      <protection hidden="1"/>
    </xf>
    <xf numFmtId="2" fontId="14" fillId="0" borderId="0" xfId="0" applyNumberFormat="1" applyFont="1" applyAlignment="1" applyProtection="1">
      <alignment horizontal="centerContinuous"/>
      <protection hidden="1"/>
    </xf>
    <xf numFmtId="10" fontId="5" fillId="0" borderId="45" xfId="0" applyNumberFormat="1" applyFont="1" applyBorder="1" applyAlignment="1" applyProtection="1">
      <alignment horizontal="centerContinuous" vertical="center"/>
      <protection hidden="1"/>
    </xf>
    <xf numFmtId="0" fontId="11" fillId="0" borderId="0" xfId="0" applyFont="1" applyAlignment="1" applyProtection="1">
      <alignment horizontal="left"/>
      <protection hidden="1"/>
    </xf>
    <xf numFmtId="0" fontId="11" fillId="0" borderId="23" xfId="0" applyFont="1" applyBorder="1" applyProtection="1">
      <protection hidden="1"/>
    </xf>
    <xf numFmtId="0" fontId="11" fillId="0" borderId="27" xfId="0" applyFont="1" applyBorder="1" applyProtection="1">
      <protection hidden="1"/>
    </xf>
    <xf numFmtId="0" fontId="0" fillId="0" borderId="31" xfId="0" applyBorder="1" applyAlignment="1" applyProtection="1">
      <alignment horizontal="centerContinuous"/>
      <protection hidden="1"/>
    </xf>
    <xf numFmtId="2" fontId="20" fillId="0" borderId="59" xfId="3" applyNumberFormat="1" applyFont="1" applyFill="1" applyBorder="1" applyAlignment="1" applyProtection="1">
      <alignment horizontal="center"/>
      <protection hidden="1"/>
    </xf>
    <xf numFmtId="2" fontId="20" fillId="7" borderId="60" xfId="3" applyNumberFormat="1" applyFont="1" applyFill="1" applyBorder="1" applyAlignment="1" applyProtection="1">
      <alignment horizontal="center"/>
      <protection hidden="1"/>
    </xf>
    <xf numFmtId="10" fontId="20" fillId="5" borderId="35" xfId="3" applyNumberFormat="1" applyFont="1" applyFill="1" applyBorder="1" applyAlignment="1" applyProtection="1">
      <alignment horizontal="center"/>
      <protection locked="0"/>
    </xf>
    <xf numFmtId="2" fontId="20" fillId="0" borderId="60" xfId="3" applyNumberFormat="1" applyFont="1" applyFill="1" applyBorder="1" applyAlignment="1" applyProtection="1">
      <alignment horizontal="center"/>
      <protection hidden="1"/>
    </xf>
    <xf numFmtId="2" fontId="20" fillId="7" borderId="61" xfId="3" applyNumberFormat="1" applyFont="1" applyFill="1" applyBorder="1" applyAlignment="1" applyProtection="1">
      <alignment horizontal="center"/>
      <protection hidden="1"/>
    </xf>
    <xf numFmtId="10" fontId="20" fillId="0" borderId="62" xfId="3" applyNumberFormat="1" applyFont="1" applyFill="1" applyBorder="1" applyAlignment="1" applyProtection="1">
      <alignment horizontal="center"/>
      <protection hidden="1"/>
    </xf>
    <xf numFmtId="49" fontId="20" fillId="0" borderId="39" xfId="3" applyNumberFormat="1" applyFont="1" applyFill="1" applyBorder="1" applyAlignment="1" applyProtection="1">
      <alignment horizontal="center"/>
      <protection hidden="1"/>
    </xf>
    <xf numFmtId="49" fontId="20" fillId="0" borderId="32" xfId="3" applyNumberFormat="1" applyFont="1" applyFill="1" applyBorder="1" applyAlignment="1" applyProtection="1">
      <alignment horizontal="center"/>
      <protection hidden="1"/>
    </xf>
    <xf numFmtId="49" fontId="20" fillId="0" borderId="32" xfId="3" applyNumberFormat="1" applyFont="1" applyFill="1" applyBorder="1" applyAlignment="1" applyProtection="1">
      <alignment horizontal="centerContinuous"/>
      <protection hidden="1"/>
    </xf>
    <xf numFmtId="0" fontId="0" fillId="0" borderId="32" xfId="0" applyBorder="1" applyProtection="1">
      <protection hidden="1"/>
    </xf>
    <xf numFmtId="49" fontId="20" fillId="0" borderId="40" xfId="3" applyNumberFormat="1" applyFont="1" applyFill="1" applyBorder="1" applyAlignment="1" applyProtection="1">
      <alignment horizontal="centerContinuous"/>
      <protection hidden="1"/>
    </xf>
    <xf numFmtId="49" fontId="12" fillId="0" borderId="19" xfId="3" applyNumberFormat="1" applyFont="1" applyFill="1" applyBorder="1" applyAlignment="1" applyProtection="1">
      <alignment horizontal="center"/>
      <protection hidden="1"/>
    </xf>
    <xf numFmtId="49" fontId="12" fillId="0" borderId="11" xfId="3" applyNumberFormat="1" applyFont="1" applyFill="1" applyBorder="1" applyAlignment="1" applyProtection="1">
      <alignment horizontal="center"/>
      <protection hidden="1"/>
    </xf>
    <xf numFmtId="49" fontId="12" fillId="0" borderId="11" xfId="3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2" fontId="20" fillId="0" borderId="10" xfId="3" applyNumberFormat="1" applyFont="1" applyFill="1" applyBorder="1" applyAlignment="1" applyProtection="1">
      <alignment horizontal="centerContinuous"/>
      <protection hidden="1"/>
    </xf>
    <xf numFmtId="49" fontId="20" fillId="7" borderId="63" xfId="3" applyNumberFormat="1" applyFont="1" applyFill="1" applyBorder="1" applyAlignment="1" applyProtection="1">
      <alignment horizontal="center"/>
      <protection hidden="1"/>
    </xf>
    <xf numFmtId="49" fontId="20" fillId="7" borderId="35" xfId="3" applyNumberFormat="1" applyFont="1" applyFill="1" applyBorder="1" applyAlignment="1" applyProtection="1">
      <alignment horizontal="center"/>
      <protection hidden="1"/>
    </xf>
    <xf numFmtId="2" fontId="11" fillId="0" borderId="0" xfId="0" applyNumberFormat="1" applyFont="1" applyAlignment="1" applyProtection="1">
      <alignment vertical="center"/>
      <protection hidden="1"/>
    </xf>
    <xf numFmtId="2" fontId="11" fillId="0" borderId="0" xfId="0" applyNumberFormat="1" applyFont="1" applyAlignment="1" applyProtection="1">
      <alignment horizontal="centerContinuous" vertical="center"/>
      <protection hidden="1"/>
    </xf>
    <xf numFmtId="2" fontId="5" fillId="0" borderId="38" xfId="0" applyNumberFormat="1" applyFont="1" applyBorder="1" applyAlignment="1" applyProtection="1">
      <alignment horizontal="center" vertical="center"/>
      <protection hidden="1"/>
    </xf>
    <xf numFmtId="2" fontId="5" fillId="0" borderId="23" xfId="0" applyNumberFormat="1" applyFont="1" applyBorder="1" applyAlignment="1" applyProtection="1">
      <alignment horizontal="center" vertical="center"/>
      <protection hidden="1"/>
    </xf>
    <xf numFmtId="2" fontId="11" fillId="0" borderId="32" xfId="0" applyNumberFormat="1" applyFont="1" applyBorder="1" applyAlignment="1" applyProtection="1">
      <alignment horizontal="center" vertical="center"/>
      <protection hidden="1"/>
    </xf>
    <xf numFmtId="2" fontId="11" fillId="0" borderId="0" xfId="0" applyNumberFormat="1" applyFont="1" applyAlignment="1" applyProtection="1">
      <alignment horizontal="center" vertical="center"/>
      <protection hidden="1"/>
    </xf>
    <xf numFmtId="2" fontId="11" fillId="0" borderId="29" xfId="0" applyNumberFormat="1" applyFont="1" applyBorder="1" applyAlignment="1" applyProtection="1">
      <alignment horizontal="center" vertical="center"/>
      <protection hidden="1"/>
    </xf>
    <xf numFmtId="2" fontId="1" fillId="0" borderId="29" xfId="0" applyNumberFormat="1" applyFont="1" applyBorder="1" applyProtection="1">
      <protection hidden="1"/>
    </xf>
    <xf numFmtId="2" fontId="5" fillId="0" borderId="0" xfId="2" quotePrefix="1" applyNumberFormat="1" applyFont="1" applyBorder="1" applyAlignment="1" applyProtection="1">
      <alignment horizontal="centerContinuous" vertical="center"/>
      <protection hidden="1"/>
    </xf>
    <xf numFmtId="2" fontId="11" fillId="0" borderId="27" xfId="0" applyNumberFormat="1" applyFont="1" applyBorder="1" applyAlignment="1" applyProtection="1">
      <alignment vertical="center"/>
      <protection hidden="1"/>
    </xf>
    <xf numFmtId="49" fontId="11" fillId="0" borderId="0" xfId="0" applyNumberFormat="1" applyFont="1" applyAlignment="1" applyProtection="1">
      <alignment horizontal="left"/>
      <protection hidden="1"/>
    </xf>
    <xf numFmtId="49" fontId="11" fillId="0" borderId="0" xfId="0" applyNumberFormat="1" applyFont="1" applyAlignment="1" applyProtection="1">
      <alignment horizontal="centerContinuous"/>
      <protection hidden="1"/>
    </xf>
    <xf numFmtId="49" fontId="14" fillId="0" borderId="0" xfId="3" applyNumberFormat="1" applyFont="1" applyFill="1" applyBorder="1" applyAlignment="1" applyProtection="1">
      <alignment horizontal="centerContinuous"/>
      <protection hidden="1"/>
    </xf>
    <xf numFmtId="10" fontId="18" fillId="0" borderId="0" xfId="3" applyNumberFormat="1" applyFont="1" applyFill="1" applyBorder="1" applyAlignment="1" applyProtection="1">
      <alignment horizontal="center"/>
      <protection locked="0"/>
    </xf>
    <xf numFmtId="10" fontId="18" fillId="0" borderId="0" xfId="3" applyNumberFormat="1" applyFont="1" applyFill="1" applyBorder="1" applyAlignment="1" applyProtection="1">
      <alignment horizontal="center"/>
      <protection hidden="1"/>
    </xf>
    <xf numFmtId="49" fontId="5" fillId="0" borderId="17" xfId="3" applyNumberFormat="1" applyFont="1" applyFill="1" applyBorder="1" applyAlignment="1" applyProtection="1">
      <alignment horizontal="centerContinuous"/>
      <protection hidden="1"/>
    </xf>
    <xf numFmtId="49" fontId="5" fillId="0" borderId="17" xfId="3" applyNumberFormat="1" applyFont="1" applyFill="1" applyBorder="1" applyAlignment="1" applyProtection="1">
      <alignment horizontal="centerContinuous" vertical="center"/>
      <protection hidden="1"/>
    </xf>
    <xf numFmtId="0" fontId="11" fillId="0" borderId="45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10" fontId="12" fillId="0" borderId="53" xfId="0" applyNumberFormat="1" applyFont="1" applyBorder="1" applyAlignment="1" applyProtection="1">
      <alignment horizontal="centerContinuous"/>
      <protection locked="0"/>
    </xf>
    <xf numFmtId="10" fontId="12" fillId="0" borderId="54" xfId="0" applyNumberFormat="1" applyFont="1" applyBorder="1" applyAlignment="1" applyProtection="1">
      <alignment horizontal="centerContinuous"/>
      <protection locked="0"/>
    </xf>
    <xf numFmtId="2" fontId="12" fillId="0" borderId="30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right" vertical="center"/>
      <protection hidden="1"/>
    </xf>
    <xf numFmtId="2" fontId="5" fillId="0" borderId="0" xfId="0" applyNumberFormat="1" applyFont="1" applyAlignment="1" applyProtection="1">
      <alignment horizontal="right" vertical="center"/>
      <protection hidden="1"/>
    </xf>
    <xf numFmtId="39" fontId="15" fillId="0" borderId="0" xfId="0" applyNumberFormat="1" applyFont="1"/>
    <xf numFmtId="9" fontId="15" fillId="0" borderId="0" xfId="0" applyNumberFormat="1" applyFont="1"/>
    <xf numFmtId="2" fontId="15" fillId="0" borderId="0" xfId="0" applyNumberFormat="1" applyFont="1"/>
    <xf numFmtId="168" fontId="15" fillId="0" borderId="0" xfId="0" applyNumberFormat="1" applyFont="1"/>
    <xf numFmtId="0" fontId="11" fillId="0" borderId="22" xfId="0" applyFont="1" applyBorder="1" applyProtection="1">
      <protection hidden="1"/>
    </xf>
    <xf numFmtId="0" fontId="11" fillId="0" borderId="26" xfId="0" applyFont="1" applyBorder="1" applyProtection="1">
      <protection hidden="1"/>
    </xf>
    <xf numFmtId="0" fontId="5" fillId="0" borderId="29" xfId="0" applyFont="1" applyBorder="1" applyAlignment="1" applyProtection="1">
      <alignment horizontal="center" vertical="top"/>
      <protection hidden="1"/>
    </xf>
    <xf numFmtId="0" fontId="5" fillId="0" borderId="64" xfId="0" applyFont="1" applyBorder="1" applyProtection="1">
      <protection hidden="1"/>
    </xf>
    <xf numFmtId="0" fontId="5" fillId="0" borderId="65" xfId="0" applyFont="1" applyBorder="1" applyProtection="1">
      <protection hidden="1"/>
    </xf>
    <xf numFmtId="0" fontId="11" fillId="0" borderId="23" xfId="0" applyFont="1" applyBorder="1" applyAlignment="1" applyProtection="1">
      <alignment vertical="top"/>
      <protection hidden="1"/>
    </xf>
    <xf numFmtId="0" fontId="11" fillId="0" borderId="27" xfId="0" applyFont="1" applyBorder="1" applyAlignment="1" applyProtection="1">
      <alignment vertical="top"/>
      <protection hidden="1"/>
    </xf>
    <xf numFmtId="0" fontId="3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37" fillId="0" borderId="11" xfId="0" applyFont="1" applyBorder="1"/>
    <xf numFmtId="0" fontId="37" fillId="0" borderId="10" xfId="0" applyFont="1" applyBorder="1"/>
    <xf numFmtId="0" fontId="37" fillId="0" borderId="19" xfId="0" applyFont="1" applyBorder="1"/>
    <xf numFmtId="0" fontId="8" fillId="0" borderId="10" xfId="0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0" fontId="8" fillId="0" borderId="15" xfId="0" applyFont="1" applyBorder="1" applyAlignment="1">
      <alignment horizontal="center" vertical="center"/>
    </xf>
    <xf numFmtId="0" fontId="11" fillId="0" borderId="0" xfId="0" applyFont="1" applyAlignment="1" applyProtection="1">
      <alignment vertical="top" wrapText="1"/>
      <protection hidden="1"/>
    </xf>
    <xf numFmtId="0" fontId="11" fillId="0" borderId="0" xfId="0" applyFont="1" applyAlignment="1" applyProtection="1">
      <alignment horizontal="center" vertical="top" wrapText="1"/>
      <protection hidden="1"/>
    </xf>
    <xf numFmtId="0" fontId="5" fillId="0" borderId="38" xfId="0" applyFont="1" applyBorder="1" applyAlignment="1" applyProtection="1">
      <alignment vertical="top" wrapText="1"/>
      <protection hidden="1"/>
    </xf>
    <xf numFmtId="0" fontId="5" fillId="0" borderId="23" xfId="0" applyFont="1" applyBorder="1" applyAlignment="1" applyProtection="1">
      <alignment vertical="top" wrapText="1"/>
      <protection hidden="1"/>
    </xf>
    <xf numFmtId="0" fontId="0" fillId="0" borderId="27" xfId="0" applyBorder="1" applyAlignment="1" applyProtection="1">
      <alignment wrapText="1"/>
      <protection hidden="1"/>
    </xf>
    <xf numFmtId="0" fontId="5" fillId="0" borderId="0" xfId="0" quotePrefix="1" applyFont="1" applyAlignment="1" applyProtection="1">
      <alignment horizontal="right" vertical="top" wrapText="1"/>
      <protection hidden="1"/>
    </xf>
    <xf numFmtId="0" fontId="5" fillId="0" borderId="0" xfId="0" applyFont="1" applyAlignment="1" applyProtection="1">
      <alignment vertical="top" wrapText="1"/>
      <protection hidden="1"/>
    </xf>
    <xf numFmtId="0" fontId="11" fillId="0" borderId="32" xfId="0" applyFont="1" applyBorder="1" applyAlignment="1" applyProtection="1">
      <alignment vertical="top" wrapText="1"/>
      <protection hidden="1"/>
    </xf>
    <xf numFmtId="0" fontId="5" fillId="0" borderId="17" xfId="0" applyFont="1" applyBorder="1" applyAlignment="1" applyProtection="1">
      <alignment horizontal="right" vertical="top" wrapText="1"/>
      <protection hidden="1"/>
    </xf>
    <xf numFmtId="0" fontId="5" fillId="0" borderId="0" xfId="0" quotePrefix="1" applyFont="1" applyAlignment="1" applyProtection="1">
      <alignment vertical="top" wrapText="1"/>
      <protection hidden="1"/>
    </xf>
    <xf numFmtId="0" fontId="5" fillId="0" borderId="27" xfId="0" quotePrefix="1" applyFont="1" applyBorder="1" applyAlignment="1" applyProtection="1">
      <alignment vertical="top" wrapText="1"/>
      <protection hidden="1"/>
    </xf>
    <xf numFmtId="0" fontId="0" fillId="0" borderId="0" xfId="0" applyAlignment="1" applyProtection="1">
      <alignment wrapText="1"/>
      <protection hidden="1"/>
    </xf>
    <xf numFmtId="0" fontId="11" fillId="0" borderId="0" xfId="0" applyFont="1" applyAlignment="1" applyProtection="1">
      <alignment vertical="center" wrapText="1"/>
      <protection hidden="1"/>
    </xf>
    <xf numFmtId="4" fontId="11" fillId="0" borderId="0" xfId="0" applyNumberFormat="1" applyFont="1" applyAlignment="1" applyProtection="1">
      <alignment vertical="center" wrapText="1"/>
      <protection hidden="1"/>
    </xf>
    <xf numFmtId="0" fontId="11" fillId="0" borderId="0" xfId="0" applyFont="1" applyAlignment="1" applyProtection="1">
      <alignment horizontal="center" vertical="center" wrapText="1"/>
      <protection hidden="1"/>
    </xf>
    <xf numFmtId="0" fontId="11" fillId="0" borderId="32" xfId="0" applyFont="1" applyBorder="1" applyAlignment="1" applyProtection="1">
      <alignment horizontal="center" vertical="center" wrapText="1"/>
      <protection hidden="1"/>
    </xf>
    <xf numFmtId="2" fontId="11" fillId="0" borderId="32" xfId="0" applyNumberFormat="1" applyFont="1" applyBorder="1" applyAlignment="1" applyProtection="1">
      <alignment horizontal="center" vertical="center" wrapText="1"/>
      <protection hidden="1"/>
    </xf>
    <xf numFmtId="4" fontId="11" fillId="0" borderId="40" xfId="0" applyNumberFormat="1" applyFont="1" applyBorder="1" applyAlignment="1" applyProtection="1">
      <alignment horizontal="right" vertical="center" wrapText="1"/>
      <protection hidden="1"/>
    </xf>
    <xf numFmtId="0" fontId="11" fillId="0" borderId="19" xfId="0" applyFont="1" applyBorder="1" applyAlignment="1" applyProtection="1">
      <alignment horizontal="center" vertical="center" wrapText="1"/>
      <protection hidden="1"/>
    </xf>
    <xf numFmtId="2" fontId="11" fillId="0" borderId="19" xfId="0" applyNumberFormat="1" applyFont="1" applyBorder="1" applyAlignment="1" applyProtection="1">
      <alignment horizontal="center" vertical="center" wrapText="1"/>
      <protection hidden="1"/>
    </xf>
    <xf numFmtId="4" fontId="11" fillId="0" borderId="19" xfId="0" applyNumberFormat="1" applyFont="1" applyBorder="1" applyAlignment="1" applyProtection="1">
      <alignment horizontal="right" vertical="center" wrapText="1"/>
      <protection locked="0"/>
    </xf>
    <xf numFmtId="4" fontId="11" fillId="0" borderId="19" xfId="0" applyNumberFormat="1" applyFont="1" applyBorder="1" applyAlignment="1" applyProtection="1">
      <alignment horizontal="right" vertical="center" wrapText="1"/>
      <protection hidden="1"/>
    </xf>
    <xf numFmtId="0" fontId="11" fillId="0" borderId="27" xfId="0" applyFont="1" applyBorder="1" applyAlignment="1" applyProtection="1">
      <alignment horizontal="center" vertical="center" wrapText="1"/>
      <protection hidden="1"/>
    </xf>
    <xf numFmtId="2" fontId="11" fillId="0" borderId="27" xfId="0" applyNumberFormat="1" applyFont="1" applyBorder="1" applyAlignment="1" applyProtection="1">
      <alignment horizontal="center" vertical="center" wrapText="1"/>
      <protection hidden="1"/>
    </xf>
    <xf numFmtId="4" fontId="11" fillId="0" borderId="27" xfId="0" applyNumberFormat="1" applyFont="1" applyBorder="1" applyAlignment="1" applyProtection="1">
      <alignment horizontal="right" vertical="center" wrapText="1"/>
      <protection locked="0"/>
    </xf>
    <xf numFmtId="4" fontId="11" fillId="0" borderId="27" xfId="0" applyNumberFormat="1" applyFont="1" applyBorder="1" applyAlignment="1" applyProtection="1">
      <alignment horizontal="right" vertical="center" wrapText="1"/>
      <protection hidden="1"/>
    </xf>
    <xf numFmtId="4" fontId="11" fillId="0" borderId="32" xfId="0" applyNumberFormat="1" applyFont="1" applyBorder="1" applyAlignment="1" applyProtection="1">
      <alignment horizontal="right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hidden="1"/>
    </xf>
    <xf numFmtId="2" fontId="11" fillId="0" borderId="1" xfId="0" applyNumberFormat="1" applyFont="1" applyBorder="1" applyAlignment="1" applyProtection="1">
      <alignment horizontal="center" vertical="center" wrapText="1"/>
      <protection hidden="1"/>
    </xf>
    <xf numFmtId="4" fontId="11" fillId="0" borderId="27" xfId="0" applyNumberFormat="1" applyFont="1" applyBorder="1" applyAlignment="1" applyProtection="1">
      <alignment horizontal="center" vertical="center" wrapText="1"/>
      <protection hidden="1"/>
    </xf>
    <xf numFmtId="0" fontId="11" fillId="0" borderId="8" xfId="0" applyFont="1" applyBorder="1" applyAlignment="1" applyProtection="1">
      <alignment horizontal="center" vertical="center" wrapText="1"/>
      <protection hidden="1"/>
    </xf>
    <xf numFmtId="2" fontId="11" fillId="0" borderId="8" xfId="0" applyNumberFormat="1" applyFont="1" applyBorder="1" applyAlignment="1" applyProtection="1">
      <alignment horizontal="center" vertical="center" wrapText="1"/>
      <protection hidden="1"/>
    </xf>
    <xf numFmtId="4" fontId="11" fillId="0" borderId="8" xfId="0" applyNumberFormat="1" applyFont="1" applyBorder="1" applyAlignment="1" applyProtection="1">
      <alignment horizontal="right" vertical="center" wrapText="1"/>
      <protection locked="0"/>
    </xf>
    <xf numFmtId="4" fontId="11" fillId="0" borderId="8" xfId="0" applyNumberFormat="1" applyFont="1" applyBorder="1" applyAlignment="1" applyProtection="1">
      <alignment vertical="center" wrapText="1"/>
      <protection hidden="1"/>
    </xf>
    <xf numFmtId="2" fontId="11" fillId="0" borderId="0" xfId="0" applyNumberFormat="1" applyFont="1" applyAlignment="1" applyProtection="1">
      <alignment horizontal="center" vertical="center" wrapText="1"/>
      <protection hidden="1"/>
    </xf>
    <xf numFmtId="4" fontId="11" fillId="0" borderId="0" xfId="0" applyNumberFormat="1" applyFont="1" applyAlignment="1" applyProtection="1">
      <alignment horizontal="right" vertical="center" wrapText="1"/>
      <protection locked="0"/>
    </xf>
    <xf numFmtId="4" fontId="11" fillId="0" borderId="0" xfId="0" applyNumberFormat="1" applyFont="1" applyAlignment="1" applyProtection="1">
      <alignment horizontal="center" vertical="center" wrapText="1"/>
      <protection hidden="1"/>
    </xf>
    <xf numFmtId="0" fontId="11" fillId="0" borderId="29" xfId="0" applyFont="1" applyBorder="1" applyAlignment="1" applyProtection="1">
      <alignment horizontal="center" vertical="center" wrapText="1"/>
      <protection hidden="1"/>
    </xf>
    <xf numFmtId="2" fontId="11" fillId="0" borderId="29" xfId="0" applyNumberFormat="1" applyFont="1" applyBorder="1" applyAlignment="1" applyProtection="1">
      <alignment horizontal="center" vertical="center" wrapText="1"/>
      <protection hidden="1"/>
    </xf>
    <xf numFmtId="4" fontId="11" fillId="0" borderId="29" xfId="0" applyNumberFormat="1" applyFont="1" applyBorder="1" applyAlignment="1" applyProtection="1">
      <alignment horizontal="right" vertical="center" wrapText="1"/>
      <protection locked="0"/>
    </xf>
    <xf numFmtId="4" fontId="11" fillId="0" borderId="67" xfId="0" applyNumberFormat="1" applyFont="1" applyBorder="1" applyAlignment="1" applyProtection="1">
      <alignment horizontal="right" vertical="center" wrapText="1"/>
      <protection hidden="1"/>
    </xf>
    <xf numFmtId="0" fontId="2" fillId="0" borderId="59" xfId="0" applyFont="1" applyBorder="1" applyAlignment="1" applyProtection="1">
      <alignment horizontal="center" vertical="center" wrapText="1"/>
      <protection hidden="1"/>
    </xf>
    <xf numFmtId="0" fontId="2" fillId="0" borderId="68" xfId="0" applyFont="1" applyBorder="1" applyAlignment="1" applyProtection="1">
      <alignment horizontal="center" vertical="center" wrapText="1"/>
      <protection hidden="1"/>
    </xf>
    <xf numFmtId="49" fontId="5" fillId="0" borderId="32" xfId="0" applyNumberFormat="1" applyFont="1" applyBorder="1" applyAlignment="1" applyProtection="1">
      <alignment horizontal="center" vertical="center" wrapText="1"/>
      <protection hidden="1"/>
    </xf>
    <xf numFmtId="0" fontId="5" fillId="0" borderId="39" xfId="0" applyFont="1" applyBorder="1" applyAlignment="1" applyProtection="1">
      <alignment vertical="center" wrapText="1"/>
      <protection hidden="1"/>
    </xf>
    <xf numFmtId="4" fontId="11" fillId="0" borderId="33" xfId="0" applyNumberFormat="1" applyFont="1" applyBorder="1" applyAlignment="1" applyProtection="1">
      <alignment horizontal="right" vertical="center" wrapText="1"/>
      <protection hidden="1"/>
    </xf>
    <xf numFmtId="0" fontId="2" fillId="0" borderId="60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vertical="center" wrapText="1"/>
      <protection hidden="1"/>
    </xf>
    <xf numFmtId="4" fontId="11" fillId="0" borderId="2" xfId="0" applyNumberFormat="1" applyFont="1" applyBorder="1" applyAlignment="1" applyProtection="1">
      <alignment horizontal="right" vertical="center" wrapText="1"/>
      <protection hidden="1"/>
    </xf>
    <xf numFmtId="2" fontId="11" fillId="0" borderId="15" xfId="0" applyNumberFormat="1" applyFont="1" applyBorder="1" applyAlignment="1" applyProtection="1">
      <alignment horizontal="center" vertical="center" wrapText="1"/>
      <protection hidden="1"/>
    </xf>
    <xf numFmtId="4" fontId="11" fillId="0" borderId="15" xfId="0" applyNumberFormat="1" applyFont="1" applyBorder="1" applyAlignment="1" applyProtection="1">
      <alignment horizontal="right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hidden="1"/>
    </xf>
    <xf numFmtId="49" fontId="11" fillId="0" borderId="8" xfId="0" applyNumberFormat="1" applyFont="1" applyBorder="1" applyAlignment="1" applyProtection="1">
      <alignment horizontal="center" vertical="center" wrapText="1"/>
      <protection hidden="1"/>
    </xf>
    <xf numFmtId="0" fontId="2" fillId="0" borderId="61" xfId="0" applyFont="1" applyBorder="1" applyAlignment="1" applyProtection="1">
      <alignment horizontal="center" vertical="center" wrapText="1"/>
      <protection hidden="1"/>
    </xf>
    <xf numFmtId="0" fontId="2" fillId="0" borderId="66" xfId="0" applyFont="1" applyBorder="1" applyAlignment="1" applyProtection="1">
      <alignment horizontal="center" vertical="center" wrapText="1"/>
      <protection hidden="1"/>
    </xf>
    <xf numFmtId="49" fontId="11" fillId="0" borderId="42" xfId="0" quotePrefix="1" applyNumberFormat="1" applyFont="1" applyBorder="1" applyAlignment="1" applyProtection="1">
      <alignment horizontal="center" vertical="center" wrapText="1"/>
      <protection hidden="1"/>
    </xf>
    <xf numFmtId="0" fontId="5" fillId="0" borderId="42" xfId="0" applyFont="1" applyBorder="1" applyAlignment="1" applyProtection="1">
      <alignment horizontal="right" vertical="center" wrapText="1"/>
      <protection hidden="1"/>
    </xf>
    <xf numFmtId="4" fontId="5" fillId="0" borderId="43" xfId="0" applyNumberFormat="1" applyFont="1" applyBorder="1" applyAlignment="1" applyProtection="1">
      <alignment horizontal="right" vertical="center" wrapText="1"/>
      <protection hidden="1"/>
    </xf>
    <xf numFmtId="49" fontId="11" fillId="0" borderId="0" xfId="0" applyNumberFormat="1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27" xfId="0" applyBorder="1" applyAlignment="1" applyProtection="1">
      <alignment vertical="center" wrapText="1"/>
      <protection hidden="1"/>
    </xf>
    <xf numFmtId="2" fontId="0" fillId="0" borderId="27" xfId="0" applyNumberFormat="1" applyBorder="1" applyAlignment="1" applyProtection="1">
      <alignment vertical="center" wrapText="1"/>
      <protection hidden="1"/>
    </xf>
    <xf numFmtId="0" fontId="0" fillId="0" borderId="27" xfId="0" applyBorder="1" applyAlignment="1" applyProtection="1">
      <alignment vertical="center" wrapText="1"/>
      <protection locked="0"/>
    </xf>
    <xf numFmtId="49" fontId="2" fillId="0" borderId="8" xfId="0" applyNumberFormat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49" fontId="5" fillId="0" borderId="8" xfId="0" applyNumberFormat="1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vertical="center" wrapText="1"/>
      <protection hidden="1"/>
    </xf>
    <xf numFmtId="4" fontId="11" fillId="0" borderId="2" xfId="0" applyNumberFormat="1" applyFont="1" applyBorder="1" applyAlignment="1" applyProtection="1">
      <alignment horizontal="center" vertical="center" wrapText="1"/>
      <protection hidden="1"/>
    </xf>
    <xf numFmtId="49" fontId="11" fillId="0" borderId="27" xfId="0" applyNumberFormat="1" applyFont="1" applyBorder="1" applyAlignment="1" applyProtection="1">
      <alignment horizontal="center" vertical="center" wrapText="1"/>
      <protection hidden="1"/>
    </xf>
    <xf numFmtId="0" fontId="5" fillId="0" borderId="27" xfId="0" quotePrefix="1" applyFont="1" applyBorder="1" applyAlignment="1" applyProtection="1">
      <alignment horizontal="right" vertical="center" wrapText="1"/>
      <protection hidden="1"/>
    </xf>
    <xf numFmtId="0" fontId="5" fillId="0" borderId="0" xfId="0" quotePrefix="1" applyFont="1" applyAlignment="1" applyProtection="1">
      <alignment horizontal="right" vertical="center" wrapText="1"/>
      <protection hidden="1"/>
    </xf>
    <xf numFmtId="4" fontId="5" fillId="0" borderId="0" xfId="0" applyNumberFormat="1" applyFont="1" applyAlignment="1" applyProtection="1">
      <alignment horizontal="right" vertical="center" wrapText="1"/>
      <protection hidden="1"/>
    </xf>
    <xf numFmtId="0" fontId="2" fillId="0" borderId="64" xfId="0" applyFont="1" applyBorder="1" applyAlignment="1" applyProtection="1">
      <alignment horizontal="center" vertical="center" wrapText="1"/>
      <protection hidden="1"/>
    </xf>
    <xf numFmtId="0" fontId="2" fillId="0" borderId="65" xfId="0" applyFont="1" applyBorder="1" applyAlignment="1" applyProtection="1">
      <alignment horizontal="center" vertical="center" wrapText="1"/>
      <protection hidden="1"/>
    </xf>
    <xf numFmtId="49" fontId="5" fillId="0" borderId="29" xfId="0" applyNumberFormat="1" applyFont="1" applyBorder="1" applyAlignment="1" applyProtection="1">
      <alignment horizontal="center" vertical="center" wrapText="1"/>
      <protection hidden="1"/>
    </xf>
    <xf numFmtId="0" fontId="5" fillId="0" borderId="38" xfId="0" applyFont="1" applyBorder="1" applyAlignment="1" applyProtection="1">
      <alignment vertical="center" wrapText="1"/>
      <protection hidden="1"/>
    </xf>
    <xf numFmtId="4" fontId="11" fillId="0" borderId="18" xfId="0" applyNumberFormat="1" applyFont="1" applyBorder="1" applyAlignment="1" applyProtection="1">
      <alignment horizontal="right" vertical="center" wrapText="1"/>
      <protection hidden="1"/>
    </xf>
    <xf numFmtId="2" fontId="40" fillId="0" borderId="30" xfId="0" applyNumberFormat="1" applyFont="1" applyBorder="1" applyAlignment="1" applyProtection="1">
      <alignment horizontal="center"/>
      <protection locked="0"/>
    </xf>
    <xf numFmtId="10" fontId="0" fillId="0" borderId="46" xfId="0" applyNumberFormat="1" applyBorder="1" applyAlignment="1" applyProtection="1">
      <alignment horizontal="centerContinuous"/>
      <protection hidden="1"/>
    </xf>
    <xf numFmtId="2" fontId="0" fillId="0" borderId="24" xfId="0" applyNumberFormat="1" applyBorder="1" applyAlignment="1" applyProtection="1">
      <alignment horizontal="centerContinuous"/>
      <protection hidden="1"/>
    </xf>
    <xf numFmtId="2" fontId="0" fillId="0" borderId="60" xfId="0" applyNumberFormat="1" applyBorder="1" applyAlignment="1" applyProtection="1">
      <alignment horizontal="centerContinuous"/>
      <protection hidden="1"/>
    </xf>
    <xf numFmtId="0" fontId="0" fillId="0" borderId="35" xfId="0" applyBorder="1" applyAlignment="1" applyProtection="1">
      <alignment horizontal="centerContinuous"/>
      <protection hidden="1"/>
    </xf>
    <xf numFmtId="0" fontId="38" fillId="0" borderId="0" xfId="0" applyFont="1" applyAlignment="1" applyProtection="1">
      <alignment horizontal="centerContinuous" vertical="top"/>
      <protection hidden="1"/>
    </xf>
    <xf numFmtId="0" fontId="0" fillId="0" borderId="55" xfId="0" applyBorder="1" applyAlignment="1" applyProtection="1">
      <alignment horizontal="centerContinuous"/>
      <protection hidden="1"/>
    </xf>
    <xf numFmtId="0" fontId="5" fillId="0" borderId="53" xfId="0" applyFont="1" applyBorder="1" applyAlignment="1" applyProtection="1">
      <alignment horizontal="centerContinuous"/>
      <protection hidden="1"/>
    </xf>
    <xf numFmtId="0" fontId="5" fillId="0" borderId="54" xfId="0" applyFont="1" applyBorder="1" applyAlignment="1" applyProtection="1">
      <alignment horizontal="centerContinuous"/>
      <protection hidden="1"/>
    </xf>
    <xf numFmtId="10" fontId="12" fillId="0" borderId="69" xfId="0" applyNumberFormat="1" applyFont="1" applyBorder="1" applyAlignment="1" applyProtection="1">
      <alignment horizontal="centerContinuous"/>
      <protection locked="0"/>
    </xf>
    <xf numFmtId="0" fontId="0" fillId="0" borderId="24" xfId="0" applyBorder="1" applyAlignment="1" applyProtection="1">
      <alignment horizontal="centerContinuous"/>
      <protection hidden="1"/>
    </xf>
    <xf numFmtId="10" fontId="0" fillId="0" borderId="12" xfId="0" applyNumberFormat="1" applyBorder="1" applyAlignment="1" applyProtection="1">
      <alignment horizontal="centerContinuous"/>
      <protection hidden="1"/>
    </xf>
    <xf numFmtId="10" fontId="0" fillId="0" borderId="8" xfId="0" applyNumberFormat="1" applyBorder="1" applyAlignment="1" applyProtection="1">
      <alignment horizontal="centerContinuous"/>
      <protection hidden="1"/>
    </xf>
    <xf numFmtId="10" fontId="0" fillId="0" borderId="11" xfId="0" applyNumberFormat="1" applyBorder="1" applyAlignment="1" applyProtection="1">
      <alignment horizontal="left"/>
      <protection hidden="1"/>
    </xf>
    <xf numFmtId="0" fontId="0" fillId="0" borderId="57" xfId="0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5" fillId="0" borderId="53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Continuous"/>
      <protection hidden="1"/>
    </xf>
    <xf numFmtId="0" fontId="2" fillId="0" borderId="0" xfId="0" applyFont="1" applyProtection="1">
      <protection hidden="1"/>
    </xf>
    <xf numFmtId="0" fontId="2" fillId="0" borderId="7" xfId="0" applyFont="1" applyBorder="1" applyProtection="1">
      <protection hidden="1"/>
    </xf>
    <xf numFmtId="0" fontId="0" fillId="0" borderId="8" xfId="0" applyBorder="1"/>
    <xf numFmtId="0" fontId="2" fillId="0" borderId="0" xfId="0" applyFont="1" applyAlignment="1" applyProtection="1">
      <alignment horizontal="left" vertical="top"/>
      <protection hidden="1"/>
    </xf>
    <xf numFmtId="0" fontId="2" fillId="0" borderId="0" xfId="0" applyFont="1" applyAlignment="1" applyProtection="1">
      <alignment vertical="center"/>
      <protection hidden="1"/>
    </xf>
    <xf numFmtId="14" fontId="11" fillId="0" borderId="0" xfId="0" applyNumberFormat="1" applyFont="1" applyAlignment="1" applyProtection="1">
      <alignment horizontal="left" vertical="top" wrapText="1"/>
      <protection hidden="1"/>
    </xf>
    <xf numFmtId="0" fontId="2" fillId="0" borderId="0" xfId="0" applyFont="1" applyAlignment="1" applyProtection="1">
      <alignment vertical="top"/>
      <protection hidden="1"/>
    </xf>
    <xf numFmtId="0" fontId="19" fillId="5" borderId="16" xfId="0" applyFont="1" applyFill="1" applyBorder="1" applyAlignment="1" applyProtection="1">
      <alignment horizontal="centerContinuous"/>
      <protection hidden="1"/>
    </xf>
    <xf numFmtId="49" fontId="2" fillId="0" borderId="7" xfId="0" applyNumberFormat="1" applyFont="1" applyBorder="1" applyProtection="1">
      <protection hidden="1"/>
    </xf>
    <xf numFmtId="49" fontId="2" fillId="0" borderId="0" xfId="0" applyNumberFormat="1" applyFont="1" applyProtection="1">
      <protection hidden="1"/>
    </xf>
    <xf numFmtId="2" fontId="2" fillId="0" borderId="0" xfId="0" applyNumberFormat="1" applyFont="1" applyProtection="1">
      <protection hidden="1"/>
    </xf>
    <xf numFmtId="49" fontId="2" fillId="0" borderId="14" xfId="0" applyNumberFormat="1" applyFont="1" applyBorder="1" applyProtection="1">
      <protection hidden="1"/>
    </xf>
    <xf numFmtId="49" fontId="2" fillId="0" borderId="0" xfId="0" applyNumberFormat="1" applyFont="1" applyAlignment="1" applyProtection="1">
      <alignment horizontal="left"/>
      <protection hidden="1"/>
    </xf>
    <xf numFmtId="49" fontId="2" fillId="0" borderId="0" xfId="3" applyNumberFormat="1" applyFont="1" applyFill="1" applyBorder="1" applyAlignment="1" applyProtection="1">
      <protection hidden="1"/>
    </xf>
    <xf numFmtId="49" fontId="2" fillId="0" borderId="19" xfId="3" applyNumberFormat="1" applyFont="1" applyFill="1" applyBorder="1" applyAlignment="1" applyProtection="1">
      <alignment horizontal="center"/>
      <protection hidden="1"/>
    </xf>
    <xf numFmtId="49" fontId="2" fillId="0" borderId="11" xfId="3" applyNumberFormat="1" applyFont="1" applyFill="1" applyBorder="1" applyAlignment="1" applyProtection="1">
      <alignment horizontal="center"/>
      <protection hidden="1"/>
    </xf>
    <xf numFmtId="49" fontId="2" fillId="0" borderId="11" xfId="3" applyNumberFormat="1" applyFont="1" applyFill="1" applyBorder="1" applyAlignment="1" applyProtection="1">
      <protection hidden="1"/>
    </xf>
    <xf numFmtId="49" fontId="2" fillId="0" borderId="10" xfId="3" applyNumberFormat="1" applyFont="1" applyFill="1" applyBorder="1" applyAlignment="1" applyProtection="1">
      <alignment horizontal="centerContinuous"/>
      <protection hidden="1"/>
    </xf>
    <xf numFmtId="49" fontId="2" fillId="0" borderId="0" xfId="3" applyNumberFormat="1" applyFont="1" applyFill="1" applyBorder="1" applyAlignment="1" applyProtection="1">
      <alignment horizontal="centerContinuous"/>
      <protection hidden="1"/>
    </xf>
    <xf numFmtId="49" fontId="2" fillId="0" borderId="14" xfId="3" applyNumberFormat="1" applyFont="1" applyFill="1" applyBorder="1" applyAlignment="1" applyProtection="1">
      <protection hidden="1"/>
    </xf>
    <xf numFmtId="49" fontId="2" fillId="0" borderId="10" xfId="3" applyNumberFormat="1" applyFont="1" applyFill="1" applyBorder="1" applyAlignment="1" applyProtection="1">
      <protection hidden="1"/>
    </xf>
    <xf numFmtId="49" fontId="2" fillId="0" borderId="70" xfId="3" applyNumberFormat="1" applyFont="1" applyFill="1" applyBorder="1" applyAlignment="1" applyProtection="1">
      <alignment horizontal="center"/>
      <protection hidden="1"/>
    </xf>
    <xf numFmtId="49" fontId="2" fillId="0" borderId="42" xfId="3" applyNumberFormat="1" applyFont="1" applyFill="1" applyBorder="1" applyAlignment="1" applyProtection="1">
      <alignment horizontal="center"/>
      <protection hidden="1"/>
    </xf>
    <xf numFmtId="49" fontId="2" fillId="0" borderId="42" xfId="3" applyNumberFormat="1" applyFont="1" applyFill="1" applyBorder="1" applyAlignment="1" applyProtection="1">
      <protection hidden="1"/>
    </xf>
    <xf numFmtId="49" fontId="2" fillId="0" borderId="71" xfId="3" applyNumberFormat="1" applyFont="1" applyFill="1" applyBorder="1" applyAlignment="1" applyProtection="1">
      <protection hidden="1"/>
    </xf>
    <xf numFmtId="2" fontId="2" fillId="0" borderId="0" xfId="3" applyNumberFormat="1" applyFont="1" applyFill="1" applyBorder="1" applyAlignment="1" applyProtection="1">
      <protection hidden="1"/>
    </xf>
    <xf numFmtId="2" fontId="2" fillId="0" borderId="0" xfId="3" applyNumberFormat="1" applyFont="1" applyFill="1" applyBorder="1" applyAlignment="1" applyProtection="1">
      <alignment horizontal="centerContinuous"/>
      <protection hidden="1"/>
    </xf>
    <xf numFmtId="49" fontId="2" fillId="0" borderId="14" xfId="3" applyNumberFormat="1" applyFont="1" applyFill="1" applyBorder="1" applyAlignment="1" applyProtection="1">
      <alignment horizontal="centerContinuous"/>
      <protection hidden="1"/>
    </xf>
    <xf numFmtId="49" fontId="2" fillId="0" borderId="29" xfId="3" applyNumberFormat="1" applyFont="1" applyFill="1" applyBorder="1" applyAlignment="1" applyProtection="1">
      <alignment horizontal="centerContinuous"/>
      <protection hidden="1"/>
    </xf>
    <xf numFmtId="49" fontId="2" fillId="0" borderId="17" xfId="3" applyNumberFormat="1" applyFont="1" applyFill="1" applyBorder="1" applyAlignment="1" applyProtection="1">
      <alignment horizontal="centerContinuous" vertical="center"/>
      <protection hidden="1"/>
    </xf>
    <xf numFmtId="49" fontId="2" fillId="0" borderId="45" xfId="3" applyNumberFormat="1" applyFont="1" applyFill="1" applyBorder="1" applyAlignment="1" applyProtection="1">
      <alignment horizontal="centerContinuous"/>
      <protection hidden="1"/>
    </xf>
    <xf numFmtId="49" fontId="2" fillId="0" borderId="29" xfId="3" applyNumberFormat="1" applyFont="1" applyFill="1" applyBorder="1" applyAlignment="1" applyProtection="1">
      <alignment horizontal="centerContinuous" vertical="center"/>
      <protection hidden="1"/>
    </xf>
    <xf numFmtId="49" fontId="2" fillId="0" borderId="45" xfId="3" applyNumberFormat="1" applyFont="1" applyFill="1" applyBorder="1" applyAlignment="1" applyProtection="1">
      <alignment horizontal="centerContinuous" vertical="center"/>
      <protection hidden="1"/>
    </xf>
    <xf numFmtId="49" fontId="2" fillId="0" borderId="17" xfId="3" applyNumberFormat="1" applyFont="1" applyFill="1" applyBorder="1" applyAlignment="1" applyProtection="1">
      <alignment horizontal="centerContinuous"/>
      <protection hidden="1"/>
    </xf>
    <xf numFmtId="49" fontId="2" fillId="0" borderId="7" xfId="3" applyNumberFormat="1" applyFont="1" applyFill="1" applyBorder="1" applyAlignment="1" applyProtection="1">
      <alignment horizontal="centerContinuous"/>
      <protection hidden="1"/>
    </xf>
    <xf numFmtId="39" fontId="15" fillId="0" borderId="0" xfId="3" applyNumberFormat="1" applyFont="1" applyBorder="1" applyAlignment="1" applyProtection="1">
      <alignment horizontal="centerContinuous"/>
    </xf>
    <xf numFmtId="176" fontId="15" fillId="0" borderId="7" xfId="3" applyNumberFormat="1" applyFont="1" applyBorder="1" applyAlignment="1" applyProtection="1">
      <alignment horizontal="centerContinuous"/>
    </xf>
    <xf numFmtId="176" fontId="15" fillId="0" borderId="0" xfId="3" applyNumberFormat="1" applyFont="1" applyBorder="1" applyAlignment="1" applyProtection="1">
      <alignment horizontal="centerContinuous"/>
    </xf>
    <xf numFmtId="0" fontId="0" fillId="0" borderId="14" xfId="0" applyBorder="1"/>
    <xf numFmtId="0" fontId="39" fillId="0" borderId="0" xfId="0" applyFont="1" applyAlignment="1">
      <alignment horizontal="left" vertical="center" wrapText="1"/>
    </xf>
    <xf numFmtId="17" fontId="11" fillId="0" borderId="0" xfId="0" applyNumberFormat="1" applyFont="1" applyAlignment="1" applyProtection="1">
      <alignment horizontal="right" vertical="center"/>
      <protection hidden="1"/>
    </xf>
    <xf numFmtId="0" fontId="2" fillId="0" borderId="19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2" fontId="2" fillId="0" borderId="1" xfId="0" applyNumberFormat="1" applyFont="1" applyBorder="1" applyAlignment="1" applyProtection="1">
      <alignment horizontal="center" vertical="center" wrapText="1"/>
      <protection hidden="1"/>
    </xf>
    <xf numFmtId="177" fontId="2" fillId="0" borderId="1" xfId="0" applyNumberFormat="1" applyFont="1" applyBorder="1" applyAlignment="1" applyProtection="1">
      <alignment horizontal="center" vertical="center" wrapText="1"/>
      <protection hidden="1"/>
    </xf>
    <xf numFmtId="0" fontId="8" fillId="0" borderId="6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49" fontId="3" fillId="0" borderId="60" xfId="0" applyNumberFormat="1" applyFont="1" applyBorder="1" applyAlignment="1" applyProtection="1">
      <alignment horizontal="center" vertical="center" wrapText="1"/>
      <protection hidden="1"/>
    </xf>
    <xf numFmtId="4" fontId="0" fillId="0" borderId="15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10" borderId="15" xfId="0" applyNumberFormat="1" applyFill="1" applyBorder="1" applyAlignment="1">
      <alignment horizontal="center" vertical="center"/>
    </xf>
    <xf numFmtId="2" fontId="0" fillId="0" borderId="66" xfId="0" applyNumberForma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8" fillId="0" borderId="29" xfId="0" applyFont="1" applyBorder="1" applyAlignment="1">
      <alignment horizontal="center" vertical="center"/>
    </xf>
    <xf numFmtId="0" fontId="13" fillId="0" borderId="64" xfId="0" applyFont="1" applyBorder="1" applyAlignment="1" applyProtection="1">
      <alignment horizontal="center" vertical="center" wrapText="1"/>
      <protection hidden="1"/>
    </xf>
    <xf numFmtId="0" fontId="5" fillId="0" borderId="29" xfId="0" applyFont="1" applyBorder="1" applyAlignment="1" applyProtection="1">
      <alignment horizontal="left" vertical="center" wrapText="1"/>
      <protection hidden="1"/>
    </xf>
    <xf numFmtId="0" fontId="8" fillId="0" borderId="59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/>
    </xf>
    <xf numFmtId="0" fontId="4" fillId="0" borderId="19" xfId="0" applyFont="1" applyBorder="1"/>
    <xf numFmtId="0" fontId="0" fillId="0" borderId="11" xfId="0" applyBorder="1"/>
    <xf numFmtId="0" fontId="0" fillId="0" borderId="10" xfId="0" applyBorder="1"/>
    <xf numFmtId="0" fontId="42" fillId="0" borderId="15" xfId="0" applyFont="1" applyBorder="1" applyAlignment="1">
      <alignment horizontal="center" vertical="center"/>
    </xf>
    <xf numFmtId="2" fontId="42" fillId="0" borderId="15" xfId="0" applyNumberFormat="1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2" fontId="42" fillId="0" borderId="19" xfId="0" applyNumberFormat="1" applyFont="1" applyBorder="1" applyAlignment="1">
      <alignment horizontal="center" vertical="center"/>
    </xf>
    <xf numFmtId="10" fontId="42" fillId="0" borderId="15" xfId="0" applyNumberFormat="1" applyFont="1" applyBorder="1" applyAlignment="1">
      <alignment horizontal="center" vertical="center"/>
    </xf>
    <xf numFmtId="0" fontId="37" fillId="0" borderId="41" xfId="0" applyFont="1" applyBorder="1" applyAlignment="1">
      <alignment vertical="center"/>
    </xf>
    <xf numFmtId="0" fontId="0" fillId="0" borderId="27" xfId="0" applyBorder="1"/>
    <xf numFmtId="0" fontId="37" fillId="0" borderId="42" xfId="0" applyFont="1" applyBorder="1" applyAlignment="1">
      <alignment horizontal="center" vertical="center"/>
    </xf>
    <xf numFmtId="0" fontId="37" fillId="0" borderId="42" xfId="0" applyFont="1" applyBorder="1"/>
    <xf numFmtId="0" fontId="2" fillId="2" borderId="0" xfId="0" applyFont="1" applyFill="1"/>
    <xf numFmtId="0" fontId="44" fillId="6" borderId="76" xfId="0" applyFont="1" applyFill="1" applyBorder="1" applyAlignment="1">
      <alignment horizontal="center" vertical="center" wrapText="1"/>
    </xf>
    <xf numFmtId="0" fontId="44" fillId="8" borderId="76" xfId="0" applyFont="1" applyFill="1" applyBorder="1" applyAlignment="1">
      <alignment horizontal="center" wrapText="1"/>
    </xf>
    <xf numFmtId="0" fontId="44" fillId="8" borderId="76" xfId="0" applyFont="1" applyFill="1" applyBorder="1" applyAlignment="1">
      <alignment horizontal="center" vertical="center" wrapText="1"/>
    </xf>
    <xf numFmtId="0" fontId="44" fillId="8" borderId="76" xfId="0" applyFont="1" applyFill="1" applyBorder="1"/>
    <xf numFmtId="0" fontId="44" fillId="8" borderId="76" xfId="0" applyFont="1" applyFill="1" applyBorder="1" applyAlignment="1">
      <alignment horizontal="right" wrapText="1"/>
    </xf>
    <xf numFmtId="2" fontId="44" fillId="8" borderId="76" xfId="0" applyNumberFormat="1" applyFont="1" applyFill="1" applyBorder="1" applyAlignment="1">
      <alignment horizontal="right" wrapText="1"/>
    </xf>
    <xf numFmtId="0" fontId="46" fillId="8" borderId="76" xfId="1" applyFont="1" applyFill="1" applyBorder="1" applyAlignment="1" applyProtection="1"/>
    <xf numFmtId="0" fontId="3" fillId="0" borderId="55" xfId="0" applyFont="1" applyBorder="1" applyAlignment="1">
      <alignment horizontal="center"/>
    </xf>
    <xf numFmtId="0" fontId="42" fillId="0" borderId="10" xfId="0" applyFont="1" applyBorder="1" applyAlignment="1">
      <alignment horizontal="center" vertical="center"/>
    </xf>
    <xf numFmtId="0" fontId="8" fillId="0" borderId="36" xfId="0" applyFont="1" applyBorder="1" applyAlignment="1">
      <alignment horizontal="left" vertical="center"/>
    </xf>
    <xf numFmtId="0" fontId="37" fillId="0" borderId="23" xfId="0" applyFont="1" applyBorder="1"/>
    <xf numFmtId="0" fontId="0" fillId="0" borderId="23" xfId="0" applyBorder="1"/>
    <xf numFmtId="0" fontId="0" fillId="0" borderId="50" xfId="0" applyBorder="1"/>
    <xf numFmtId="0" fontId="0" fillId="0" borderId="20" xfId="0" applyBorder="1"/>
    <xf numFmtId="0" fontId="0" fillId="0" borderId="13" xfId="0" applyBorder="1"/>
    <xf numFmtId="0" fontId="4" fillId="0" borderId="11" xfId="0" applyFont="1" applyBorder="1"/>
    <xf numFmtId="0" fontId="42" fillId="0" borderId="12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37" fillId="0" borderId="29" xfId="0" applyFont="1" applyBorder="1"/>
    <xf numFmtId="0" fontId="8" fillId="0" borderId="51" xfId="0" applyFont="1" applyBorder="1" applyAlignment="1">
      <alignment horizontal="center" vertical="center"/>
    </xf>
    <xf numFmtId="0" fontId="8" fillId="0" borderId="33" xfId="0" applyFont="1" applyBorder="1" applyAlignment="1">
      <alignment vertical="center"/>
    </xf>
    <xf numFmtId="0" fontId="8" fillId="0" borderId="29" xfId="0" applyFont="1" applyBorder="1" applyAlignment="1">
      <alignment horizontal="left" vertical="center"/>
    </xf>
    <xf numFmtId="0" fontId="8" fillId="0" borderId="29" xfId="0" applyFont="1" applyBorder="1" applyAlignment="1">
      <alignment vertical="center"/>
    </xf>
    <xf numFmtId="49" fontId="5" fillId="0" borderId="59" xfId="0" applyNumberFormat="1" applyFont="1" applyBorder="1" applyAlignment="1" applyProtection="1">
      <alignment horizontal="center" vertical="center" wrapText="1"/>
      <protection hidden="1"/>
    </xf>
    <xf numFmtId="0" fontId="0" fillId="0" borderId="32" xfId="0" applyBorder="1"/>
    <xf numFmtId="178" fontId="0" fillId="0" borderId="44" xfId="0" applyNumberFormat="1" applyBorder="1"/>
    <xf numFmtId="49" fontId="2" fillId="0" borderId="60" xfId="0" applyNumberFormat="1" applyFont="1" applyBorder="1" applyAlignment="1" applyProtection="1">
      <alignment horizontal="center" vertical="center" wrapText="1"/>
      <protection hidden="1"/>
    </xf>
    <xf numFmtId="177" fontId="0" fillId="0" borderId="15" xfId="0" applyNumberFormat="1" applyBorder="1" applyAlignment="1">
      <alignment horizontal="center" vertical="center"/>
    </xf>
    <xf numFmtId="4" fontId="0" fillId="0" borderId="35" xfId="0" applyNumberFormat="1" applyBorder="1" applyAlignment="1">
      <alignment horizontal="center" vertical="center"/>
    </xf>
    <xf numFmtId="0" fontId="0" fillId="0" borderId="41" xfId="0" applyBorder="1"/>
    <xf numFmtId="0" fontId="0" fillId="0" borderId="42" xfId="0" applyBorder="1" applyAlignment="1">
      <alignment horizontal="left"/>
    </xf>
    <xf numFmtId="0" fontId="5" fillId="0" borderId="42" xfId="0" applyFont="1" applyBorder="1" applyAlignment="1">
      <alignment horizontal="left"/>
    </xf>
    <xf numFmtId="0" fontId="5" fillId="0" borderId="42" xfId="0" applyFont="1" applyBorder="1"/>
    <xf numFmtId="4" fontId="5" fillId="0" borderId="58" xfId="0" applyNumberFormat="1" applyFont="1" applyBorder="1" applyAlignment="1">
      <alignment horizontal="center"/>
    </xf>
    <xf numFmtId="0" fontId="4" fillId="0" borderId="15" xfId="0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178" fontId="0" fillId="0" borderId="0" xfId="0" applyNumberFormat="1"/>
    <xf numFmtId="0" fontId="0" fillId="0" borderId="29" xfId="0" applyBorder="1"/>
    <xf numFmtId="0" fontId="0" fillId="0" borderId="29" xfId="0" applyBorder="1" applyAlignment="1">
      <alignment horizontal="left"/>
    </xf>
    <xf numFmtId="0" fontId="2" fillId="0" borderId="29" xfId="0" applyFont="1" applyBorder="1" applyAlignment="1">
      <alignment horizontal="left"/>
    </xf>
    <xf numFmtId="178" fontId="0" fillId="0" borderId="29" xfId="0" applyNumberFormat="1" applyBorder="1" applyAlignment="1">
      <alignment horizontal="center"/>
    </xf>
    <xf numFmtId="178" fontId="0" fillId="0" borderId="29" xfId="0" applyNumberFormat="1" applyBorder="1"/>
    <xf numFmtId="0" fontId="5" fillId="0" borderId="39" xfId="0" applyFont="1" applyBorder="1" applyAlignment="1" applyProtection="1">
      <alignment vertical="center"/>
      <protection hidden="1"/>
    </xf>
    <xf numFmtId="0" fontId="5" fillId="0" borderId="32" xfId="0" applyFont="1" applyBorder="1" applyAlignment="1" applyProtection="1">
      <alignment vertical="center"/>
      <protection hidden="1"/>
    </xf>
    <xf numFmtId="49" fontId="5" fillId="0" borderId="3" xfId="0" applyNumberFormat="1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left" vertical="center"/>
      <protection hidden="1"/>
    </xf>
    <xf numFmtId="0" fontId="5" fillId="0" borderId="8" xfId="0" applyFont="1" applyBorder="1" applyAlignment="1" applyProtection="1">
      <alignment horizontal="left" vertical="center" wrapText="1"/>
      <protection hidden="1"/>
    </xf>
    <xf numFmtId="178" fontId="0" fillId="0" borderId="46" xfId="0" applyNumberFormat="1" applyBorder="1"/>
    <xf numFmtId="49" fontId="5" fillId="0" borderId="60" xfId="0" applyNumberFormat="1" applyFont="1" applyBorder="1" applyAlignment="1" applyProtection="1">
      <alignment horizontal="center" vertical="center" wrapText="1"/>
      <protection hidden="1"/>
    </xf>
    <xf numFmtId="0" fontId="5" fillId="0" borderId="19" xfId="0" applyFont="1" applyBorder="1" applyAlignment="1" applyProtection="1">
      <alignment horizontal="left" vertical="center"/>
      <protection hidden="1"/>
    </xf>
    <xf numFmtId="0" fontId="5" fillId="0" borderId="11" xfId="0" applyFont="1" applyBorder="1" applyAlignment="1" applyProtection="1">
      <alignment horizontal="left" vertical="center" wrapText="1"/>
      <protection hidden="1"/>
    </xf>
    <xf numFmtId="178" fontId="0" fillId="0" borderId="57" xfId="0" applyNumberFormat="1" applyBorder="1"/>
    <xf numFmtId="0" fontId="0" fillId="0" borderId="27" xfId="0" applyBorder="1" applyAlignment="1">
      <alignment horizontal="left"/>
    </xf>
    <xf numFmtId="0" fontId="5" fillId="0" borderId="27" xfId="0" applyFont="1" applyBorder="1" applyAlignment="1">
      <alignment horizontal="left"/>
    </xf>
    <xf numFmtId="0" fontId="5" fillId="0" borderId="32" xfId="0" applyFont="1" applyBorder="1" applyAlignment="1" applyProtection="1">
      <alignment vertical="center" wrapText="1"/>
      <protection hidden="1"/>
    </xf>
    <xf numFmtId="4" fontId="0" fillId="0" borderId="0" xfId="0" applyNumberFormat="1"/>
    <xf numFmtId="0" fontId="3" fillId="0" borderId="55" xfId="0" applyFont="1" applyBorder="1" applyAlignment="1">
      <alignment horizontal="center" vertical="center" wrapText="1"/>
    </xf>
    <xf numFmtId="0" fontId="42" fillId="0" borderId="10" xfId="0" applyFont="1" applyBorder="1" applyAlignment="1">
      <alignment horizontal="center" vertical="center" wrapText="1"/>
    </xf>
    <xf numFmtId="2" fontId="43" fillId="0" borderId="19" xfId="0" applyNumberFormat="1" applyFont="1" applyBorder="1" applyAlignment="1">
      <alignment horizontal="center" vertical="center" wrapText="1"/>
    </xf>
    <xf numFmtId="2" fontId="42" fillId="0" borderId="15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55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0" fillId="0" borderId="10" xfId="0" applyBorder="1" applyAlignment="1">
      <alignment wrapText="1"/>
    </xf>
    <xf numFmtId="0" fontId="3" fillId="0" borderId="60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20" xfId="0" applyBorder="1" applyAlignment="1">
      <alignment wrapText="1"/>
    </xf>
    <xf numFmtId="0" fontId="42" fillId="0" borderId="15" xfId="0" applyFont="1" applyBorder="1" applyAlignment="1">
      <alignment horizontal="center" vertical="center" wrapText="1"/>
    </xf>
    <xf numFmtId="0" fontId="2" fillId="0" borderId="49" xfId="0" applyFont="1" applyBorder="1" applyAlignment="1" applyProtection="1">
      <alignment horizontal="center" vertical="center" wrapText="1"/>
      <protection hidden="1"/>
    </xf>
    <xf numFmtId="0" fontId="2" fillId="0" borderId="51" xfId="0" applyFont="1" applyBorder="1" applyAlignment="1" applyProtection="1">
      <alignment horizontal="center" vertical="center" wrapText="1"/>
      <protection hidden="1"/>
    </xf>
    <xf numFmtId="49" fontId="5" fillId="0" borderId="23" xfId="0" applyNumberFormat="1" applyFont="1" applyBorder="1" applyAlignment="1" applyProtection="1">
      <alignment horizontal="center" vertical="center" wrapText="1"/>
      <protection hidden="1"/>
    </xf>
    <xf numFmtId="0" fontId="5" fillId="0" borderId="36" xfId="0" applyFont="1" applyBorder="1" applyAlignment="1" applyProtection="1">
      <alignment vertical="center" wrapText="1"/>
      <protection hidden="1"/>
    </xf>
    <xf numFmtId="0" fontId="11" fillId="0" borderId="23" xfId="0" applyFont="1" applyBorder="1" applyAlignment="1" applyProtection="1">
      <alignment horizontal="center" vertical="center" wrapText="1"/>
      <protection hidden="1"/>
    </xf>
    <xf numFmtId="2" fontId="11" fillId="0" borderId="23" xfId="0" applyNumberFormat="1" applyFont="1" applyBorder="1" applyAlignment="1" applyProtection="1">
      <alignment horizontal="center" vertical="center" wrapText="1"/>
      <protection hidden="1"/>
    </xf>
    <xf numFmtId="4" fontId="11" fillId="0" borderId="23" xfId="0" applyNumberFormat="1" applyFont="1" applyBorder="1" applyAlignment="1" applyProtection="1">
      <alignment horizontal="right" vertical="center" wrapText="1"/>
      <protection hidden="1"/>
    </xf>
    <xf numFmtId="4" fontId="11" fillId="0" borderId="50" xfId="0" applyNumberFormat="1" applyFont="1" applyBorder="1" applyAlignment="1" applyProtection="1">
      <alignment horizontal="right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 applyProtection="1">
      <alignment horizontal="right" vertical="center" wrapText="1"/>
      <protection locked="0"/>
    </xf>
    <xf numFmtId="4" fontId="11" fillId="0" borderId="1" xfId="0" applyNumberFormat="1" applyFont="1" applyBorder="1" applyAlignment="1" applyProtection="1">
      <alignment horizontal="right" vertical="center" wrapText="1"/>
      <protection hidden="1"/>
    </xf>
    <xf numFmtId="49" fontId="11" fillId="0" borderId="15" xfId="0" quotePrefix="1" applyNumberFormat="1" applyFont="1" applyBorder="1" applyAlignment="1" applyProtection="1">
      <alignment horizontal="center" vertical="center" wrapText="1"/>
      <protection hidden="1"/>
    </xf>
    <xf numFmtId="0" fontId="2" fillId="0" borderId="15" xfId="0" applyFont="1" applyBorder="1" applyAlignment="1" applyProtection="1">
      <alignment vertical="center" wrapText="1"/>
      <protection hidden="1"/>
    </xf>
    <xf numFmtId="4" fontId="11" fillId="0" borderId="15" xfId="0" applyNumberFormat="1" applyFont="1" applyBorder="1" applyAlignment="1" applyProtection="1">
      <alignment horizontal="right" vertical="center" wrapText="1"/>
      <protection hidden="1"/>
    </xf>
    <xf numFmtId="0" fontId="44" fillId="8" borderId="77" xfId="0" applyFont="1" applyFill="1" applyBorder="1" applyAlignment="1">
      <alignment horizontal="center" wrapText="1"/>
    </xf>
    <xf numFmtId="0" fontId="5" fillId="10" borderId="0" xfId="0" applyFont="1" applyFill="1"/>
    <xf numFmtId="0" fontId="0" fillId="10" borderId="0" xfId="0" applyFill="1"/>
    <xf numFmtId="0" fontId="8" fillId="0" borderId="0" xfId="0" applyFont="1" applyAlignment="1">
      <alignment horizontal="right"/>
    </xf>
    <xf numFmtId="0" fontId="2" fillId="10" borderId="0" xfId="0" applyFont="1" applyFill="1"/>
    <xf numFmtId="0" fontId="48" fillId="0" borderId="0" xfId="5" applyProtection="1">
      <protection hidden="1"/>
    </xf>
    <xf numFmtId="2" fontId="0" fillId="0" borderId="0" xfId="0" applyNumberFormat="1"/>
    <xf numFmtId="0" fontId="4" fillId="10" borderId="0" xfId="0" applyFont="1" applyFill="1"/>
    <xf numFmtId="2" fontId="48" fillId="0" borderId="0" xfId="5" applyNumberFormat="1" applyProtection="1">
      <protection hidden="1"/>
    </xf>
    <xf numFmtId="0" fontId="49" fillId="0" borderId="0" xfId="5" applyFont="1" applyProtection="1">
      <protection hidden="1"/>
    </xf>
    <xf numFmtId="4" fontId="5" fillId="0" borderId="0" xfId="0" applyNumberFormat="1" applyFont="1"/>
    <xf numFmtId="0" fontId="5" fillId="0" borderId="22" xfId="0" applyFont="1" applyBorder="1" applyAlignment="1" applyProtection="1">
      <alignment horizontal="left" vertical="center"/>
      <protection hidden="1"/>
    </xf>
    <xf numFmtId="0" fontId="5" fillId="0" borderId="23" xfId="0" applyFont="1" applyBorder="1" applyAlignment="1" applyProtection="1">
      <alignment vertical="center"/>
      <protection hidden="1"/>
    </xf>
    <xf numFmtId="0" fontId="2" fillId="0" borderId="23" xfId="0" applyFont="1" applyBorder="1" applyAlignment="1" applyProtection="1">
      <alignment vertical="center"/>
      <protection hidden="1"/>
    </xf>
    <xf numFmtId="0" fontId="2" fillId="0" borderId="23" xfId="0" applyFont="1" applyBorder="1" applyAlignment="1" applyProtection="1">
      <alignment horizontal="center" vertical="center"/>
      <protection hidden="1"/>
    </xf>
    <xf numFmtId="4" fontId="2" fillId="0" borderId="23" xfId="0" applyNumberFormat="1" applyFont="1" applyBorder="1" applyAlignment="1" applyProtection="1">
      <alignment horizontal="right" vertical="center"/>
      <protection hidden="1"/>
    </xf>
    <xf numFmtId="0" fontId="0" fillId="0" borderId="23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8" xfId="0" applyBorder="1"/>
    <xf numFmtId="0" fontId="8" fillId="0" borderId="39" xfId="0" applyFont="1" applyBorder="1" applyAlignment="1">
      <alignment horizontal="left" vertical="center"/>
    </xf>
    <xf numFmtId="0" fontId="37" fillId="0" borderId="32" xfId="0" applyFont="1" applyBorder="1"/>
    <xf numFmtId="0" fontId="37" fillId="0" borderId="40" xfId="0" applyFont="1" applyBorder="1"/>
    <xf numFmtId="0" fontId="8" fillId="0" borderId="68" xfId="0" applyFont="1" applyBorder="1" applyAlignment="1">
      <alignment horizontal="left" vertical="center"/>
    </xf>
    <xf numFmtId="0" fontId="37" fillId="0" borderId="39" xfId="0" applyFont="1" applyBorder="1"/>
    <xf numFmtId="0" fontId="8" fillId="0" borderId="40" xfId="0" applyFont="1" applyBorder="1" applyAlignment="1">
      <alignment horizontal="right" vertical="center"/>
    </xf>
    <xf numFmtId="0" fontId="8" fillId="0" borderId="68" xfId="0" applyFont="1" applyBorder="1" applyAlignment="1">
      <alignment horizontal="right" vertical="center"/>
    </xf>
    <xf numFmtId="0" fontId="8" fillId="0" borderId="63" xfId="0" applyFont="1" applyBorder="1" applyAlignment="1">
      <alignment horizontal="center" vertical="center"/>
    </xf>
    <xf numFmtId="2" fontId="42" fillId="0" borderId="15" xfId="0" applyNumberFormat="1" applyFont="1" applyBorder="1" applyAlignment="1">
      <alignment horizontal="right" vertical="center"/>
    </xf>
    <xf numFmtId="4" fontId="42" fillId="0" borderId="35" xfId="0" applyNumberFormat="1" applyFont="1" applyBorder="1" applyAlignment="1">
      <alignment vertical="center"/>
    </xf>
    <xf numFmtId="2" fontId="37" fillId="0" borderId="71" xfId="0" applyNumberFormat="1" applyFont="1" applyBorder="1" applyAlignment="1">
      <alignment horizontal="right" vertical="center"/>
    </xf>
    <xf numFmtId="4" fontId="8" fillId="0" borderId="58" xfId="0" applyNumberFormat="1" applyFont="1" applyBorder="1" applyAlignment="1">
      <alignment vertical="center"/>
    </xf>
    <xf numFmtId="0" fontId="5" fillId="0" borderId="22" xfId="6" applyFont="1" applyBorder="1" applyAlignment="1" applyProtection="1">
      <alignment horizontal="left" vertical="center"/>
      <protection hidden="1"/>
    </xf>
    <xf numFmtId="0" fontId="5" fillId="0" borderId="23" xfId="6" applyFont="1" applyBorder="1" applyAlignment="1" applyProtection="1">
      <alignment vertical="center"/>
      <protection hidden="1"/>
    </xf>
    <xf numFmtId="0" fontId="2" fillId="0" borderId="23" xfId="6" applyBorder="1" applyAlignment="1" applyProtection="1">
      <alignment vertical="center"/>
      <protection hidden="1"/>
    </xf>
    <xf numFmtId="0" fontId="2" fillId="0" borderId="23" xfId="6" applyBorder="1" applyAlignment="1" applyProtection="1">
      <alignment horizontal="center" vertical="center"/>
      <protection hidden="1"/>
    </xf>
    <xf numFmtId="4" fontId="2" fillId="0" borderId="23" xfId="6" applyNumberFormat="1" applyBorder="1" applyAlignment="1" applyProtection="1">
      <alignment horizontal="right" vertical="center"/>
      <protection hidden="1"/>
    </xf>
    <xf numFmtId="0" fontId="2" fillId="0" borderId="23" xfId="6" applyBorder="1" applyAlignment="1">
      <alignment vertical="center"/>
    </xf>
    <xf numFmtId="0" fontId="5" fillId="0" borderId="23" xfId="6" applyFont="1" applyBorder="1" applyAlignment="1">
      <alignment horizontal="right" vertical="center"/>
    </xf>
    <xf numFmtId="0" fontId="5" fillId="0" borderId="21" xfId="6" applyFont="1" applyBorder="1" applyAlignment="1">
      <alignment horizontal="left" vertical="center"/>
    </xf>
    <xf numFmtId="0" fontId="2" fillId="0" borderId="26" xfId="6" applyBorder="1" applyProtection="1">
      <protection hidden="1"/>
    </xf>
    <xf numFmtId="0" fontId="5" fillId="0" borderId="27" xfId="6" applyFont="1" applyBorder="1" applyProtection="1">
      <protection hidden="1"/>
    </xf>
    <xf numFmtId="0" fontId="2" fillId="0" borderId="27" xfId="6" applyBorder="1" applyProtection="1">
      <protection hidden="1"/>
    </xf>
    <xf numFmtId="0" fontId="2" fillId="0" borderId="27" xfId="6" applyBorder="1"/>
    <xf numFmtId="0" fontId="2" fillId="0" borderId="28" xfId="6" applyBorder="1"/>
    <xf numFmtId="0" fontId="8" fillId="0" borderId="59" xfId="6" applyFont="1" applyBorder="1" applyAlignment="1">
      <alignment horizontal="center" vertical="center"/>
    </xf>
    <xf numFmtId="0" fontId="8" fillId="0" borderId="39" xfId="6" applyFont="1" applyBorder="1" applyAlignment="1">
      <alignment horizontal="left" vertical="center"/>
    </xf>
    <xf numFmtId="0" fontId="37" fillId="0" borderId="32" xfId="6" applyFont="1" applyBorder="1"/>
    <xf numFmtId="0" fontId="37" fillId="0" borderId="40" xfId="6" applyFont="1" applyBorder="1"/>
    <xf numFmtId="0" fontId="8" fillId="0" borderId="68" xfId="6" applyFont="1" applyBorder="1" applyAlignment="1">
      <alignment horizontal="left" vertical="center"/>
    </xf>
    <xf numFmtId="0" fontId="37" fillId="0" borderId="39" xfId="6" applyFont="1" applyBorder="1"/>
    <xf numFmtId="0" fontId="8" fillId="0" borderId="40" xfId="6" applyFont="1" applyBorder="1" applyAlignment="1">
      <alignment horizontal="right" vertical="center"/>
    </xf>
    <xf numFmtId="0" fontId="8" fillId="0" borderId="68" xfId="6" applyFont="1" applyBorder="1" applyAlignment="1">
      <alignment horizontal="right" vertical="center"/>
    </xf>
    <xf numFmtId="0" fontId="8" fillId="0" borderId="63" xfId="6" applyFont="1" applyBorder="1" applyAlignment="1">
      <alignment horizontal="center" vertical="center"/>
    </xf>
    <xf numFmtId="0" fontId="42" fillId="0" borderId="15" xfId="6" applyFont="1" applyBorder="1" applyAlignment="1">
      <alignment horizontal="center" vertical="center"/>
    </xf>
    <xf numFmtId="179" fontId="42" fillId="0" borderId="15" xfId="6" applyNumberFormat="1" applyFont="1" applyBorder="1" applyAlignment="1">
      <alignment horizontal="right" vertical="center"/>
    </xf>
    <xf numFmtId="4" fontId="42" fillId="0" borderId="35" xfId="6" applyNumberFormat="1" applyFont="1" applyBorder="1" applyAlignment="1">
      <alignment vertical="center"/>
    </xf>
    <xf numFmtId="0" fontId="37" fillId="0" borderId="41" xfId="6" applyFont="1" applyBorder="1" applyAlignment="1">
      <alignment vertical="center"/>
    </xf>
    <xf numFmtId="0" fontId="37" fillId="0" borderId="42" xfId="6" applyFont="1" applyBorder="1" applyAlignment="1">
      <alignment horizontal="center" vertical="center"/>
    </xf>
    <xf numFmtId="2" fontId="37" fillId="0" borderId="71" xfId="6" applyNumberFormat="1" applyFont="1" applyBorder="1" applyAlignment="1">
      <alignment horizontal="right" vertical="center"/>
    </xf>
    <xf numFmtId="4" fontId="8" fillId="0" borderId="58" xfId="6" applyNumberFormat="1" applyFont="1" applyBorder="1" applyAlignment="1">
      <alignment vertical="center"/>
    </xf>
    <xf numFmtId="0" fontId="37" fillId="0" borderId="0" xfId="6" applyFont="1" applyAlignment="1">
      <alignment vertical="center"/>
    </xf>
    <xf numFmtId="0" fontId="8" fillId="0" borderId="0" xfId="6" applyFont="1" applyAlignment="1">
      <alignment horizontal="left" vertical="center"/>
    </xf>
    <xf numFmtId="0" fontId="37" fillId="0" borderId="0" xfId="6" applyFont="1" applyAlignment="1">
      <alignment horizontal="center" vertical="center"/>
    </xf>
    <xf numFmtId="0" fontId="37" fillId="0" borderId="0" xfId="6" applyFont="1" applyAlignment="1">
      <alignment horizontal="center"/>
    </xf>
    <xf numFmtId="2" fontId="37" fillId="0" borderId="0" xfId="6" applyNumberFormat="1" applyFont="1" applyAlignment="1">
      <alignment horizontal="right" vertical="center"/>
    </xf>
    <xf numFmtId="4" fontId="8" fillId="0" borderId="0" xfId="6" applyNumberFormat="1" applyFont="1" applyAlignment="1">
      <alignment vertical="center"/>
    </xf>
    <xf numFmtId="2" fontId="42" fillId="0" borderId="15" xfId="6" applyNumberFormat="1" applyFont="1" applyBorder="1" applyAlignment="1">
      <alignment horizontal="right" vertical="center"/>
    </xf>
    <xf numFmtId="9" fontId="16" fillId="11" borderId="7" xfId="3" applyNumberFormat="1" applyFont="1" applyFill="1" applyBorder="1" applyAlignment="1" applyProtection="1">
      <protection hidden="1"/>
    </xf>
    <xf numFmtId="9" fontId="16" fillId="11" borderId="0" xfId="3" applyNumberFormat="1" applyFont="1" applyFill="1" applyBorder="1" applyAlignment="1" applyProtection="1">
      <protection hidden="1"/>
    </xf>
    <xf numFmtId="10" fontId="16" fillId="11" borderId="0" xfId="3" applyNumberFormat="1" applyFont="1" applyFill="1" applyBorder="1" applyAlignment="1" applyProtection="1">
      <protection hidden="1"/>
    </xf>
    <xf numFmtId="165" fontId="16" fillId="11" borderId="0" xfId="3" applyFont="1" applyFill="1" applyBorder="1" applyAlignment="1" applyProtection="1">
      <protection hidden="1"/>
    </xf>
    <xf numFmtId="9" fontId="16" fillId="12" borderId="7" xfId="3" applyNumberFormat="1" applyFont="1" applyFill="1" applyBorder="1" applyAlignment="1" applyProtection="1">
      <protection hidden="1"/>
    </xf>
    <xf numFmtId="9" fontId="16" fillId="12" borderId="0" xfId="3" applyNumberFormat="1" applyFont="1" applyFill="1" applyBorder="1" applyAlignment="1" applyProtection="1">
      <protection hidden="1"/>
    </xf>
    <xf numFmtId="165" fontId="16" fillId="12" borderId="0" xfId="3" applyFont="1" applyFill="1" applyBorder="1" applyAlignment="1" applyProtection="1">
      <protection hidden="1"/>
    </xf>
    <xf numFmtId="4" fontId="43" fillId="0" borderId="19" xfId="0" applyNumberFormat="1" applyFont="1" applyBorder="1" applyAlignment="1">
      <alignment horizontal="center" vertical="center"/>
    </xf>
    <xf numFmtId="0" fontId="37" fillId="0" borderId="27" xfId="0" applyFont="1" applyBorder="1" applyAlignment="1">
      <alignment horizontal="center" vertical="center"/>
    </xf>
    <xf numFmtId="2" fontId="43" fillId="10" borderId="19" xfId="0" applyNumberFormat="1" applyFont="1" applyFill="1" applyBorder="1" applyAlignment="1">
      <alignment horizontal="center" vertical="center"/>
    </xf>
    <xf numFmtId="10" fontId="2" fillId="0" borderId="17" xfId="3" applyNumberFormat="1" applyFont="1" applyFill="1" applyBorder="1" applyAlignment="1" applyProtection="1">
      <alignment horizontal="center"/>
      <protection hidden="1"/>
    </xf>
    <xf numFmtId="10" fontId="2" fillId="0" borderId="29" xfId="3" applyNumberFormat="1" applyFont="1" applyFill="1" applyBorder="1" applyAlignment="1" applyProtection="1">
      <alignment horizontal="center"/>
      <protection hidden="1"/>
    </xf>
    <xf numFmtId="10" fontId="2" fillId="0" borderId="45" xfId="3" applyNumberFormat="1" applyFont="1" applyFill="1" applyBorder="1" applyAlignment="1" applyProtection="1">
      <alignment horizontal="center"/>
      <protection hidden="1"/>
    </xf>
    <xf numFmtId="49" fontId="2" fillId="0" borderId="17" xfId="3" applyNumberFormat="1" applyFont="1" applyFill="1" applyBorder="1" applyAlignment="1" applyProtection="1">
      <alignment horizontal="center"/>
      <protection hidden="1"/>
    </xf>
    <xf numFmtId="49" fontId="2" fillId="0" borderId="29" xfId="3" applyNumberFormat="1" applyFont="1" applyFill="1" applyBorder="1" applyAlignment="1" applyProtection="1">
      <alignment horizontal="center"/>
      <protection hidden="1"/>
    </xf>
    <xf numFmtId="49" fontId="2" fillId="0" borderId="45" xfId="3" applyNumberFormat="1" applyFont="1" applyFill="1" applyBorder="1" applyAlignment="1" applyProtection="1">
      <alignment horizontal="center"/>
      <protection hidden="1"/>
    </xf>
    <xf numFmtId="10" fontId="5" fillId="0" borderId="17" xfId="3" applyNumberFormat="1" applyFont="1" applyFill="1" applyBorder="1" applyAlignment="1" applyProtection="1">
      <alignment horizontal="center"/>
      <protection hidden="1"/>
    </xf>
    <xf numFmtId="10" fontId="5" fillId="0" borderId="29" xfId="3" applyNumberFormat="1" applyFont="1" applyFill="1" applyBorder="1" applyAlignment="1" applyProtection="1">
      <alignment horizontal="center"/>
      <protection hidden="1"/>
    </xf>
    <xf numFmtId="10" fontId="5" fillId="0" borderId="45" xfId="3" applyNumberFormat="1" applyFont="1" applyFill="1" applyBorder="1" applyAlignment="1" applyProtection="1">
      <alignment horizontal="center"/>
      <protection hidden="1"/>
    </xf>
    <xf numFmtId="49" fontId="20" fillId="0" borderId="7" xfId="0" applyNumberFormat="1" applyFont="1" applyBorder="1" applyAlignment="1">
      <alignment horizontal="left"/>
    </xf>
    <xf numFmtId="0" fontId="0" fillId="0" borderId="0" xfId="0"/>
    <xf numFmtId="0" fontId="0" fillId="0" borderId="14" xfId="0" applyBorder="1"/>
    <xf numFmtId="49" fontId="20" fillId="0" borderId="7" xfId="0" applyNumberFormat="1" applyFont="1" applyBorder="1"/>
    <xf numFmtId="0" fontId="0" fillId="0" borderId="0" xfId="0" applyAlignment="1">
      <alignment horizontal="left"/>
    </xf>
    <xf numFmtId="0" fontId="2" fillId="0" borderId="0" xfId="0" applyFont="1" applyAlignment="1" applyProtection="1">
      <alignment horizontal="left" wrapText="1"/>
      <protection hidden="1"/>
    </xf>
    <xf numFmtId="49" fontId="5" fillId="0" borderId="55" xfId="3" applyNumberFormat="1" applyFont="1" applyFill="1" applyBorder="1" applyAlignment="1" applyProtection="1">
      <alignment horizontal="center"/>
      <protection hidden="1"/>
    </xf>
    <xf numFmtId="49" fontId="5" fillId="0" borderId="11" xfId="3" applyNumberFormat="1" applyFont="1" applyFill="1" applyBorder="1" applyAlignment="1" applyProtection="1">
      <alignment horizontal="center"/>
      <protection hidden="1"/>
    </xf>
    <xf numFmtId="49" fontId="5" fillId="0" borderId="57" xfId="3" applyNumberFormat="1" applyFont="1" applyFill="1" applyBorder="1" applyAlignment="1" applyProtection="1">
      <alignment horizontal="center"/>
      <protection hidden="1"/>
    </xf>
    <xf numFmtId="0" fontId="11" fillId="0" borderId="0" xfId="0" applyFont="1" applyAlignment="1" applyProtection="1">
      <alignment horizontal="left" wrapText="1"/>
      <protection hidden="1"/>
    </xf>
    <xf numFmtId="0" fontId="11" fillId="0" borderId="0" xfId="0" applyFont="1" applyAlignment="1">
      <alignment horizontal="left"/>
    </xf>
    <xf numFmtId="49" fontId="34" fillId="0" borderId="16" xfId="0" applyNumberFormat="1" applyFont="1" applyBorder="1" applyAlignment="1" applyProtection="1">
      <alignment horizontal="left" vertical="center" wrapText="1"/>
      <protection hidden="1"/>
    </xf>
    <xf numFmtId="49" fontId="34" fillId="0" borderId="12" xfId="0" applyNumberFormat="1" applyFont="1" applyBorder="1" applyAlignment="1" applyProtection="1">
      <alignment horizontal="left" vertical="center" wrapText="1"/>
      <protection hidden="1"/>
    </xf>
    <xf numFmtId="49" fontId="34" fillId="0" borderId="13" xfId="0" applyNumberFormat="1" applyFont="1" applyBorder="1" applyAlignment="1" applyProtection="1">
      <alignment horizontal="left" vertical="center" wrapText="1"/>
      <protection hidden="1"/>
    </xf>
    <xf numFmtId="49" fontId="34" fillId="0" borderId="7" xfId="0" applyNumberFormat="1" applyFont="1" applyBorder="1" applyAlignment="1" applyProtection="1">
      <alignment horizontal="left" vertical="center" wrapText="1"/>
      <protection hidden="1"/>
    </xf>
    <xf numFmtId="49" fontId="34" fillId="0" borderId="0" xfId="0" applyNumberFormat="1" applyFont="1" applyAlignment="1" applyProtection="1">
      <alignment horizontal="left" vertical="center" wrapText="1"/>
      <protection hidden="1"/>
    </xf>
    <xf numFmtId="49" fontId="34" fillId="0" borderId="14" xfId="0" applyNumberFormat="1" applyFont="1" applyBorder="1" applyAlignment="1" applyProtection="1">
      <alignment horizontal="left" vertical="center" wrapText="1"/>
      <protection hidden="1"/>
    </xf>
    <xf numFmtId="49" fontId="34" fillId="0" borderId="1" xfId="0" applyNumberFormat="1" applyFont="1" applyBorder="1" applyAlignment="1" applyProtection="1">
      <alignment horizontal="left" vertical="center" wrapText="1"/>
      <protection hidden="1"/>
    </xf>
    <xf numFmtId="49" fontId="34" fillId="0" borderId="8" xfId="0" applyNumberFormat="1" applyFont="1" applyBorder="1" applyAlignment="1" applyProtection="1">
      <alignment horizontal="left" vertical="center" wrapText="1"/>
      <protection hidden="1"/>
    </xf>
    <xf numFmtId="49" fontId="34" fillId="0" borderId="20" xfId="0" applyNumberFormat="1" applyFont="1" applyBorder="1" applyAlignment="1" applyProtection="1">
      <alignment horizontal="left" vertical="center" wrapText="1"/>
      <protection hidden="1"/>
    </xf>
    <xf numFmtId="9" fontId="16" fillId="11" borderId="16" xfId="3" applyNumberFormat="1" applyFont="1" applyFill="1" applyBorder="1" applyAlignment="1" applyProtection="1">
      <alignment horizontal="center"/>
      <protection hidden="1"/>
    </xf>
    <xf numFmtId="9" fontId="16" fillId="11" borderId="12" xfId="3" applyNumberFormat="1" applyFont="1" applyFill="1" applyBorder="1" applyAlignment="1" applyProtection="1">
      <alignment horizontal="center"/>
      <protection hidden="1"/>
    </xf>
    <xf numFmtId="9" fontId="16" fillId="11" borderId="13" xfId="3" applyNumberFormat="1" applyFont="1" applyFill="1" applyBorder="1" applyAlignment="1" applyProtection="1">
      <alignment horizontal="center"/>
      <protection hidden="1"/>
    </xf>
    <xf numFmtId="49" fontId="11" fillId="0" borderId="0" xfId="0" applyNumberFormat="1" applyFont="1" applyAlignment="1" applyProtection="1">
      <alignment horizontal="left" wrapText="1"/>
      <protection hidden="1"/>
    </xf>
    <xf numFmtId="0" fontId="37" fillId="0" borderId="42" xfId="0" applyFont="1" applyBorder="1" applyAlignment="1">
      <alignment horizontal="center"/>
    </xf>
    <xf numFmtId="0" fontId="8" fillId="0" borderId="37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4" fontId="8" fillId="0" borderId="42" xfId="0" applyNumberFormat="1" applyFont="1" applyBorder="1" applyAlignment="1">
      <alignment horizontal="center" vertical="center"/>
    </xf>
    <xf numFmtId="4" fontId="8" fillId="0" borderId="58" xfId="0" applyNumberFormat="1" applyFont="1" applyBorder="1" applyAlignment="1">
      <alignment horizontal="center" vertical="center"/>
    </xf>
    <xf numFmtId="4" fontId="42" fillId="0" borderId="15" xfId="0" applyNumberFormat="1" applyFont="1" applyBorder="1" applyAlignment="1">
      <alignment horizontal="center" vertical="center"/>
    </xf>
    <xf numFmtId="4" fontId="42" fillId="0" borderId="35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4" fillId="8" borderId="73" xfId="0" applyFont="1" applyFill="1" applyBorder="1" applyAlignment="1">
      <alignment horizontal="left" vertical="center" wrapText="1"/>
    </xf>
    <xf numFmtId="0" fontId="44" fillId="8" borderId="74" xfId="0" applyFont="1" applyFill="1" applyBorder="1" applyAlignment="1">
      <alignment horizontal="left" vertical="center" wrapText="1"/>
    </xf>
    <xf numFmtId="0" fontId="44" fillId="8" borderId="75" xfId="0" applyFont="1" applyFill="1" applyBorder="1" applyAlignment="1">
      <alignment horizontal="left" vertical="center" wrapText="1"/>
    </xf>
    <xf numFmtId="44" fontId="45" fillId="2" borderId="0" xfId="4" applyFont="1" applyFill="1" applyAlignment="1">
      <alignment horizontal="center"/>
    </xf>
    <xf numFmtId="0" fontId="8" fillId="0" borderId="70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4" fillId="0" borderId="15" xfId="0" applyFont="1" applyBorder="1" applyAlignment="1">
      <alignment horizontal="left"/>
    </xf>
    <xf numFmtId="2" fontId="42" fillId="0" borderId="19" xfId="6" applyNumberFormat="1" applyFont="1" applyBorder="1" applyAlignment="1">
      <alignment horizontal="right" vertical="center"/>
    </xf>
    <xf numFmtId="2" fontId="42" fillId="0" borderId="10" xfId="6" applyNumberFormat="1" applyFont="1" applyBorder="1" applyAlignment="1">
      <alignment horizontal="right" vertical="center"/>
    </xf>
    <xf numFmtId="2" fontId="42" fillId="0" borderId="19" xfId="0" applyNumberFormat="1" applyFont="1" applyBorder="1" applyAlignment="1">
      <alignment horizontal="right" vertical="center"/>
    </xf>
    <xf numFmtId="2" fontId="42" fillId="0" borderId="10" xfId="0" applyNumberFormat="1" applyFont="1" applyBorder="1" applyAlignment="1">
      <alignment horizontal="right" vertical="center"/>
    </xf>
    <xf numFmtId="0" fontId="44" fillId="6" borderId="73" xfId="0" applyFont="1" applyFill="1" applyBorder="1" applyAlignment="1">
      <alignment horizontal="center" vertical="center" wrapText="1"/>
    </xf>
    <xf numFmtId="0" fontId="44" fillId="6" borderId="74" xfId="0" applyFont="1" applyFill="1" applyBorder="1" applyAlignment="1">
      <alignment horizontal="center" vertical="center" wrapText="1"/>
    </xf>
    <xf numFmtId="0" fontId="44" fillId="6" borderId="75" xfId="0" applyFont="1" applyFill="1" applyBorder="1" applyAlignment="1">
      <alignment horizontal="center" vertical="center" wrapText="1"/>
    </xf>
    <xf numFmtId="0" fontId="2" fillId="0" borderId="19" xfId="0" applyFont="1" applyBorder="1" applyAlignment="1" applyProtection="1">
      <alignment horizontal="left" vertical="center" wrapText="1"/>
      <protection hidden="1"/>
    </xf>
    <xf numFmtId="0" fontId="2" fillId="0" borderId="11" xfId="0" applyFont="1" applyBorder="1" applyAlignment="1" applyProtection="1">
      <alignment horizontal="left" vertical="center" wrapText="1"/>
      <protection hidden="1"/>
    </xf>
    <xf numFmtId="4" fontId="0" fillId="0" borderId="11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0" fontId="4" fillId="0" borderId="4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29" xfId="0" applyFont="1" applyBorder="1" applyAlignment="1" applyProtection="1">
      <alignment horizontal="left" vertical="center" wrapText="1"/>
      <protection hidden="1"/>
    </xf>
    <xf numFmtId="0" fontId="5" fillId="0" borderId="45" xfId="0" applyFont="1" applyBorder="1" applyAlignment="1" applyProtection="1">
      <alignment horizontal="left" vertical="center" wrapText="1"/>
      <protection hidden="1"/>
    </xf>
    <xf numFmtId="0" fontId="8" fillId="0" borderId="36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4" fillId="0" borderId="16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48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4" fontId="0" fillId="0" borderId="15" xfId="0" applyNumberFormat="1" applyBorder="1" applyAlignment="1">
      <alignment horizontal="center" vertical="center"/>
    </xf>
    <xf numFmtId="0" fontId="2" fillId="0" borderId="15" xfId="0" applyFont="1" applyBorder="1" applyAlignment="1" applyProtection="1">
      <alignment horizontal="left" vertical="center" wrapText="1"/>
      <protection hidden="1"/>
    </xf>
    <xf numFmtId="0" fontId="2" fillId="0" borderId="66" xfId="0" applyFont="1" applyBorder="1" applyAlignment="1" applyProtection="1">
      <alignment horizontal="left" vertical="center" wrapText="1"/>
      <protection hidden="1"/>
    </xf>
    <xf numFmtId="0" fontId="5" fillId="0" borderId="39" xfId="0" applyFont="1" applyBorder="1" applyAlignment="1" applyProtection="1">
      <alignment horizontal="left" vertical="center" wrapText="1"/>
      <protection hidden="1"/>
    </xf>
    <xf numFmtId="0" fontId="5" fillId="0" borderId="32" xfId="0" applyFont="1" applyBorder="1" applyAlignment="1" applyProtection="1">
      <alignment horizontal="left" vertical="center" wrapText="1"/>
      <protection hidden="1"/>
    </xf>
    <xf numFmtId="0" fontId="37" fillId="0" borderId="0" xfId="0" applyFont="1" applyAlignment="1">
      <alignment horizontal="left" wrapText="1"/>
    </xf>
    <xf numFmtId="0" fontId="37" fillId="0" borderId="27" xfId="0" applyFont="1" applyBorder="1" applyAlignment="1">
      <alignment horizontal="left" wrapText="1"/>
    </xf>
    <xf numFmtId="0" fontId="8" fillId="0" borderId="29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2" fontId="5" fillId="0" borderId="39" xfId="0" applyNumberFormat="1" applyFont="1" applyBorder="1" applyAlignment="1" applyProtection="1">
      <alignment horizontal="left" vertical="center" wrapText="1"/>
      <protection hidden="1"/>
    </xf>
    <xf numFmtId="2" fontId="5" fillId="0" borderId="32" xfId="0" applyNumberFormat="1" applyFont="1" applyBorder="1" applyAlignment="1" applyProtection="1">
      <alignment horizontal="left" vertical="center" wrapText="1"/>
      <protection hidden="1"/>
    </xf>
    <xf numFmtId="0" fontId="10" fillId="9" borderId="59" xfId="0" applyFont="1" applyFill="1" applyBorder="1" applyAlignment="1">
      <alignment horizontal="center" vertical="center"/>
    </xf>
    <xf numFmtId="0" fontId="10" fillId="9" borderId="68" xfId="0" applyFont="1" applyFill="1" applyBorder="1" applyAlignment="1">
      <alignment horizontal="center" vertical="center"/>
    </xf>
    <xf numFmtId="0" fontId="10" fillId="9" borderId="63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5" xfId="0" applyFont="1" applyBorder="1" applyAlignment="1">
      <alignment horizontal="center" vertical="center"/>
    </xf>
    <xf numFmtId="0" fontId="2" fillId="0" borderId="10" xfId="0" applyFont="1" applyBorder="1" applyAlignment="1" applyProtection="1">
      <alignment horizontal="left" vertical="center" wrapText="1"/>
      <protection hidden="1"/>
    </xf>
    <xf numFmtId="0" fontId="8" fillId="0" borderId="17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10" fillId="9" borderId="64" xfId="0" applyFont="1" applyFill="1" applyBorder="1" applyAlignment="1">
      <alignment horizontal="center" vertical="center"/>
    </xf>
    <xf numFmtId="0" fontId="10" fillId="9" borderId="65" xfId="0" applyFont="1" applyFill="1" applyBorder="1" applyAlignment="1">
      <alignment horizontal="center" vertical="center"/>
    </xf>
    <xf numFmtId="0" fontId="10" fillId="9" borderId="18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45" fillId="2" borderId="73" xfId="0" applyFont="1" applyFill="1" applyBorder="1" applyAlignment="1">
      <alignment horizontal="center"/>
    </xf>
    <xf numFmtId="0" fontId="45" fillId="2" borderId="74" xfId="0" applyFont="1" applyFill="1" applyBorder="1" applyAlignment="1">
      <alignment horizontal="center"/>
    </xf>
    <xf numFmtId="0" fontId="45" fillId="2" borderId="75" xfId="0" applyFont="1" applyFill="1" applyBorder="1" applyAlignment="1">
      <alignment horizontal="center"/>
    </xf>
    <xf numFmtId="0" fontId="44" fillId="8" borderId="72" xfId="0" applyFont="1" applyFill="1" applyBorder="1" applyAlignment="1">
      <alignment horizontal="center" vertical="center" wrapText="1"/>
    </xf>
    <xf numFmtId="0" fontId="44" fillId="8" borderId="0" xfId="0" applyFont="1" applyFill="1" applyAlignment="1">
      <alignment horizontal="center" vertical="center" wrapText="1"/>
    </xf>
    <xf numFmtId="0" fontId="44" fillId="0" borderId="0" xfId="0" applyFont="1" applyAlignment="1">
      <alignment horizontal="left" wrapText="1"/>
    </xf>
    <xf numFmtId="4" fontId="42" fillId="0" borderId="15" xfId="0" applyNumberFormat="1" applyFont="1" applyBorder="1" applyAlignment="1">
      <alignment horizontal="center" vertical="center" wrapText="1"/>
    </xf>
    <xf numFmtId="4" fontId="42" fillId="0" borderId="35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39" fillId="0" borderId="0" xfId="0" applyFont="1" applyAlignment="1">
      <alignment horizontal="left" vertical="center" wrapText="1"/>
    </xf>
    <xf numFmtId="0" fontId="8" fillId="0" borderId="70" xfId="6" applyFont="1" applyBorder="1" applyAlignment="1">
      <alignment horizontal="left" vertical="center"/>
    </xf>
    <xf numFmtId="0" fontId="8" fillId="0" borderId="42" xfId="6" applyFont="1" applyBorder="1" applyAlignment="1">
      <alignment horizontal="left" vertical="center"/>
    </xf>
    <xf numFmtId="0" fontId="37" fillId="0" borderId="42" xfId="6" applyFont="1" applyBorder="1" applyAlignment="1">
      <alignment horizontal="center"/>
    </xf>
    <xf numFmtId="0" fontId="4" fillId="0" borderId="19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9" xfId="6" applyFont="1" applyBorder="1" applyAlignment="1">
      <alignment horizontal="left"/>
    </xf>
    <xf numFmtId="0" fontId="4" fillId="0" borderId="11" xfId="6" applyFont="1" applyBorder="1" applyAlignment="1">
      <alignment horizontal="left"/>
    </xf>
    <xf numFmtId="0" fontId="4" fillId="0" borderId="10" xfId="6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5" fillId="0" borderId="23" xfId="6" applyFont="1" applyBorder="1" applyAlignment="1" applyProtection="1">
      <alignment horizontal="left" vertical="center" wrapText="1"/>
      <protection hidden="1"/>
    </xf>
  </cellXfs>
  <cellStyles count="7">
    <cellStyle name="Hiperlink" xfId="1" builtinId="8"/>
    <cellStyle name="Moeda" xfId="4" builtinId="4"/>
    <cellStyle name="Normal" xfId="0" builtinId="0"/>
    <cellStyle name="Normal 2" xfId="5" xr:uid="{38DCB99B-D80B-4686-BE5E-CBA3DDAA0395}"/>
    <cellStyle name="Normal 3" xfId="6" xr:uid="{69BB6351-FEAE-4B53-9966-122A5108015E}"/>
    <cellStyle name="Porcentagem" xfId="2" builtinId="5"/>
    <cellStyle name="Vírgula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7</xdr:row>
      <xdr:rowOff>114300</xdr:rowOff>
    </xdr:from>
    <xdr:to>
      <xdr:col>5</xdr:col>
      <xdr:colOff>752475</xdr:colOff>
      <xdr:row>12</xdr:row>
      <xdr:rowOff>133350</xdr:rowOff>
    </xdr:to>
    <xdr:sp macro="" textlink="">
      <xdr:nvSpPr>
        <xdr:cNvPr id="1092" name="WordArt 68">
          <a:extLst>
            <a:ext uri="{FF2B5EF4-FFF2-40B4-BE49-F238E27FC236}">
              <a16:creationId xmlns:a16="http://schemas.microsoft.com/office/drawing/2014/main" id="{D4A419E8-C2F0-211E-5832-29824092C60F}"/>
            </a:ext>
          </a:extLst>
        </xdr:cNvPr>
        <xdr:cNvSpPr>
          <a:spLocks noChangeArrowheads="1" noChangeShapeType="1" noTextEdit="1"/>
        </xdr:cNvSpPr>
      </xdr:nvSpPr>
      <xdr:spPr bwMode="auto">
        <a:xfrm rot="-1457298">
          <a:off x="228600" y="1247775"/>
          <a:ext cx="3752850" cy="8572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pt-BR" sz="48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 Black"/>
            </a:rPr>
            <a:t>Sisplan  v 7.3</a:t>
          </a:r>
        </a:p>
      </xdr:txBody>
    </xdr:sp>
    <xdr:clientData/>
  </xdr:twoCellAnchor>
  <xdr:twoCellAnchor>
    <xdr:from>
      <xdr:col>0</xdr:col>
      <xdr:colOff>180974</xdr:colOff>
      <xdr:row>1</xdr:row>
      <xdr:rowOff>28575</xdr:rowOff>
    </xdr:from>
    <xdr:to>
      <xdr:col>5</xdr:col>
      <xdr:colOff>762000</xdr:colOff>
      <xdr:row>13</xdr:row>
      <xdr:rowOff>0</xdr:rowOff>
    </xdr:to>
    <xdr:sp macro="" textlink="">
      <xdr:nvSpPr>
        <xdr:cNvPr id="1090" name="Texto 66">
          <a:extLst>
            <a:ext uri="{FF2B5EF4-FFF2-40B4-BE49-F238E27FC236}">
              <a16:creationId xmlns:a16="http://schemas.microsoft.com/office/drawing/2014/main" id="{1BB0AE05-31DF-B863-F437-66237FCA2A6F}"/>
            </a:ext>
          </a:extLst>
        </xdr:cNvPr>
        <xdr:cNvSpPr txBox="1">
          <a:spLocks noChangeArrowheads="1"/>
        </xdr:cNvSpPr>
      </xdr:nvSpPr>
      <xdr:spPr bwMode="auto">
        <a:xfrm>
          <a:off x="180974" y="190500"/>
          <a:ext cx="3810001" cy="30384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Sistema de Planejamento </a:t>
          </a:r>
          <a:endParaRPr lang="pt-B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Versão 7.6</a:t>
          </a:r>
          <a:endParaRPr lang="pt-BR" sz="1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pt-BR" sz="1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3333CC"/>
              </a:solidFill>
              <a:latin typeface="Arial"/>
              <a:cs typeface="Arial"/>
            </a:rPr>
            <a:t>Desenvolvido para ser utilizado com o Microsoft® Excel </a:t>
          </a:r>
          <a:endParaRPr lang="pt-BR" sz="1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pt-BR" sz="1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Elaboração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FF"/>
              </a:solidFill>
              <a:latin typeface="Arial"/>
              <a:cs typeface="Arial"/>
            </a:rPr>
            <a:t>Engº Paulo Roberto Lagoeiro Jorge</a:t>
          </a:r>
          <a:endParaRPr lang="pt-B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Desenvolvimento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FF"/>
              </a:solidFill>
              <a:latin typeface="Arial"/>
              <a:cs typeface="Arial"/>
            </a:rPr>
            <a:t>Engº Eduardo Fernando da Silva</a:t>
          </a:r>
        </a:p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Atualizações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FF"/>
              </a:solidFill>
              <a:latin typeface="Arial"/>
              <a:cs typeface="Arial"/>
            </a:rPr>
            <a:t>Engº Alessandro Eloisio Timoteo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Dúvidas/ Sugestões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FF"/>
              </a:solidFill>
              <a:latin typeface="Arial"/>
              <a:cs typeface="Arial"/>
            </a:rPr>
            <a:t>DIRAC/ DPO - TELEFAX (0-XX-21) 2590-6348</a:t>
          </a:r>
        </a:p>
        <a:p>
          <a:pPr algn="ctr" rtl="0">
            <a:defRPr sz="1000"/>
          </a:pPr>
          <a:endParaRPr lang="pt-BR" sz="100" b="1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Esta planilha faz parte integrante do Sistema de Planejamento para Controle de Medição de Obras Licitadas Fundação Oswaldo Cruz FIOCRUZ. 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Saúde</a:t>
          </a:r>
        </a:p>
        <a:p>
          <a:pPr algn="ctr" rtl="0">
            <a:defRPr sz="1000"/>
          </a:pPr>
          <a:endParaRPr lang="pt-B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- </a:t>
          </a:r>
          <a:r>
            <a:rPr lang="pt-BR" sz="1000" b="1" i="0" u="none" strike="noStrike" baseline="0">
              <a:solidFill>
                <a:srgbClr val="339933"/>
              </a:solidFill>
              <a:latin typeface="Arial"/>
              <a:cs typeface="Arial"/>
            </a:rPr>
            <a:t>MMXI-</a:t>
          </a:r>
        </a:p>
        <a:p>
          <a:pPr algn="ctr" rtl="0">
            <a:defRPr sz="1000"/>
          </a:pPr>
          <a:endParaRPr lang="pt-BR" sz="1000" b="1" i="0" u="none" strike="noStrike" baseline="0">
            <a:solidFill>
              <a:srgbClr val="339933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pt-BR" sz="1000" b="1" i="0" u="none" strike="noStrike" baseline="0">
            <a:solidFill>
              <a:srgbClr val="339933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7</xdr:col>
      <xdr:colOff>28575</xdr:colOff>
      <xdr:row>0</xdr:row>
      <xdr:rowOff>9525</xdr:rowOff>
    </xdr:from>
    <xdr:to>
      <xdr:col>7</xdr:col>
      <xdr:colOff>2819400</xdr:colOff>
      <xdr:row>10</xdr:row>
      <xdr:rowOff>9525</xdr:rowOff>
    </xdr:to>
    <xdr:sp macro="" textlink="">
      <xdr:nvSpPr>
        <xdr:cNvPr id="1091" name="Texto 67">
          <a:extLst>
            <a:ext uri="{FF2B5EF4-FFF2-40B4-BE49-F238E27FC236}">
              <a16:creationId xmlns:a16="http://schemas.microsoft.com/office/drawing/2014/main" id="{4D49AC6B-DDE7-9FF2-CC16-6DAE50F8EACF}"/>
            </a:ext>
          </a:extLst>
        </xdr:cNvPr>
        <xdr:cNvSpPr txBox="1">
          <a:spLocks noChangeArrowheads="1"/>
        </xdr:cNvSpPr>
      </xdr:nvSpPr>
      <xdr:spPr bwMode="auto">
        <a:xfrm>
          <a:off x="4219575" y="9525"/>
          <a:ext cx="2790825" cy="16192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sng" strike="noStrike" baseline="0">
              <a:solidFill>
                <a:srgbClr val="FF0000"/>
              </a:solidFill>
              <a:latin typeface="Arial"/>
              <a:cs typeface="Arial"/>
            </a:rPr>
            <a:t>Sr. Licitante,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V.Sa. está recebendo uma cópia fiel da planilha destinada à Licitação da obra com o título abaixo descrito.</a:t>
          </a:r>
          <a:endParaRPr lang="pt-BR" sz="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pt-BR" sz="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Para um correto preenchimento da planilha de preços, leia </a:t>
          </a:r>
        </a:p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atentamente as pastas de </a:t>
          </a:r>
          <a:r>
            <a:rPr lang="pt-BR" sz="800" b="1" i="0" u="sng" strike="noStrike" baseline="0">
              <a:solidFill>
                <a:srgbClr val="FF0000"/>
              </a:solidFill>
              <a:latin typeface="Arial"/>
              <a:cs typeface="Arial"/>
            </a:rPr>
            <a:t>Ajuda</a:t>
          </a:r>
          <a:r>
            <a:rPr lang="pt-BR" sz="800" b="0" i="0" u="sng" strike="noStrike" baseline="0">
              <a:solidFill>
                <a:srgbClr val="000000"/>
              </a:solidFill>
              <a:latin typeface="Arial"/>
              <a:cs typeface="Arial"/>
            </a:rPr>
            <a:t>.</a:t>
          </a:r>
          <a:endParaRPr lang="pt-BR" sz="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pt-BR" sz="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Lembramos que esta planilha, deverá ser apresentada </a:t>
          </a:r>
          <a:r>
            <a:rPr lang="pt-BR" sz="800" b="1" i="0" u="sng" strike="noStrike" baseline="0">
              <a:solidFill>
                <a:srgbClr val="FF0000"/>
              </a:solidFill>
              <a:latin typeface="Arial"/>
              <a:cs typeface="Arial"/>
            </a:rPr>
            <a:t>impressa em papel timbrado da firma</a:t>
          </a:r>
          <a:r>
            <a:rPr lang="pt-BR" sz="800" b="0" i="0" u="sng" strike="noStrike" baseline="0">
              <a:solidFill>
                <a:srgbClr val="000000"/>
              </a:solidFill>
              <a:latin typeface="Arial"/>
              <a:cs typeface="Arial"/>
            </a:rPr>
            <a:t>,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e, que qualquer alteração nas células restritas, acarretará na eliminação de sua empresa da: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200025</xdr:rowOff>
    </xdr:from>
    <xdr:to>
      <xdr:col>6</xdr:col>
      <xdr:colOff>809625</xdr:colOff>
      <xdr:row>3</xdr:row>
      <xdr:rowOff>314325</xdr:rowOff>
    </xdr:to>
    <xdr:sp macro="" textlink="">
      <xdr:nvSpPr>
        <xdr:cNvPr id="2068" name="Texto 20">
          <a:extLst>
            <a:ext uri="{FF2B5EF4-FFF2-40B4-BE49-F238E27FC236}">
              <a16:creationId xmlns:a16="http://schemas.microsoft.com/office/drawing/2014/main" id="{EB581190-B413-C2F7-95CF-937BB20E6A01}"/>
            </a:ext>
          </a:extLst>
        </xdr:cNvPr>
        <xdr:cNvSpPr txBox="1">
          <a:spLocks noChangeArrowheads="1"/>
        </xdr:cNvSpPr>
      </xdr:nvSpPr>
      <xdr:spPr bwMode="auto">
        <a:xfrm>
          <a:off x="0" y="200025"/>
          <a:ext cx="5038725" cy="866775"/>
        </a:xfrm>
        <a:prstGeom prst="rect">
          <a:avLst/>
        </a:prstGeom>
        <a:solidFill>
          <a:srgbClr val="00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pt-BR" sz="800" b="1" i="0" u="none" strike="noStrike" baseline="0">
              <a:solidFill>
                <a:srgbClr val="FF0000"/>
              </a:solidFill>
              <a:latin typeface="Arial"/>
              <a:cs typeface="Arial"/>
            </a:rPr>
            <a:t>Quantidade</a:t>
          </a: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: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levantada pela Fiocruz em planta ou "in loco" necessária para execução do item. A firma Licitante deverá verificar no local. Havendo divergências, notificar a Comissão de Licitação, conforme enunciado no Edital. </a:t>
          </a:r>
          <a:r>
            <a:rPr lang="pt-BR" sz="800" b="1" i="0" u="none" strike="noStrike" baseline="0">
              <a:solidFill>
                <a:srgbClr val="FF0000"/>
              </a:solidFill>
              <a:latin typeface="Arial"/>
              <a:cs typeface="Arial"/>
            </a:rPr>
            <a:t>Preço unitário</a:t>
          </a: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: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Informar os valores unitários para cada item. </a:t>
          </a:r>
          <a:r>
            <a:rPr lang="pt-BR" sz="800" b="1" i="0" u="none" strike="noStrike" baseline="0">
              <a:solidFill>
                <a:srgbClr val="FF0000"/>
              </a:solidFill>
              <a:latin typeface="Arial"/>
              <a:cs typeface="Arial"/>
            </a:rPr>
            <a:t>LDI: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A Planilha da Composição do LDI deve ser prenchida .O valor do LDI em porcentagem será transferido automaticamente para a planulha de custos. </a:t>
          </a:r>
          <a:r>
            <a:rPr lang="pt-BR" sz="800" b="1" i="0" u="none" strike="noStrike" baseline="0">
              <a:solidFill>
                <a:srgbClr val="FF0000"/>
              </a:solidFill>
              <a:latin typeface="Arial"/>
              <a:cs typeface="Arial"/>
            </a:rPr>
            <a:t>Utilize a tecla TAB para mover-se entre as células. Elas são as únicas disponíveis para alterações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76200</xdr:rowOff>
    </xdr:from>
    <xdr:to>
      <xdr:col>6</xdr:col>
      <xdr:colOff>57150</xdr:colOff>
      <xdr:row>6</xdr:row>
      <xdr:rowOff>142875</xdr:rowOff>
    </xdr:to>
    <xdr:sp macro="" textlink="">
      <xdr:nvSpPr>
        <xdr:cNvPr id="163146" name="Rectangle 1">
          <a:extLst>
            <a:ext uri="{FF2B5EF4-FFF2-40B4-BE49-F238E27FC236}">
              <a16:creationId xmlns:a16="http://schemas.microsoft.com/office/drawing/2014/main" id="{E9F2EB92-CE35-62EA-B7B2-097A44D9471F}"/>
            </a:ext>
          </a:extLst>
        </xdr:cNvPr>
        <xdr:cNvSpPr>
          <a:spLocks noChangeArrowheads="1"/>
        </xdr:cNvSpPr>
      </xdr:nvSpPr>
      <xdr:spPr bwMode="auto">
        <a:xfrm>
          <a:off x="571500" y="247650"/>
          <a:ext cx="628650" cy="923925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57150</xdr:colOff>
      <xdr:row>1</xdr:row>
      <xdr:rowOff>114300</xdr:rowOff>
    </xdr:from>
    <xdr:to>
      <xdr:col>3</xdr:col>
      <xdr:colOff>171450</xdr:colOff>
      <xdr:row>2</xdr:row>
      <xdr:rowOff>76200</xdr:rowOff>
    </xdr:to>
    <xdr:grpSp>
      <xdr:nvGrpSpPr>
        <xdr:cNvPr id="163147" name="Group 19">
          <a:extLst>
            <a:ext uri="{FF2B5EF4-FFF2-40B4-BE49-F238E27FC236}">
              <a16:creationId xmlns:a16="http://schemas.microsoft.com/office/drawing/2014/main" id="{20C230B6-73DE-1739-095D-2303BB984FA5}"/>
            </a:ext>
          </a:extLst>
        </xdr:cNvPr>
        <xdr:cNvGrpSpPr>
          <a:grpSpLocks/>
        </xdr:cNvGrpSpPr>
      </xdr:nvGrpSpPr>
      <xdr:grpSpPr bwMode="auto">
        <a:xfrm>
          <a:off x="628650" y="285750"/>
          <a:ext cx="114300" cy="133350"/>
          <a:chOff x="-14" y="-6670"/>
          <a:chExt cx="12" cy="15554"/>
        </a:xfrm>
      </xdr:grpSpPr>
      <xdr:sp macro="" textlink="">
        <xdr:nvSpPr>
          <xdr:cNvPr id="163169" name="Line 4">
            <a:extLst>
              <a:ext uri="{FF2B5EF4-FFF2-40B4-BE49-F238E27FC236}">
                <a16:creationId xmlns:a16="http://schemas.microsoft.com/office/drawing/2014/main" id="{A6958DD3-9140-58A3-CE6C-D121E4BF647A}"/>
              </a:ext>
            </a:extLst>
          </xdr:cNvPr>
          <xdr:cNvSpPr>
            <a:spLocks noChangeShapeType="1"/>
          </xdr:cNvSpPr>
        </xdr:nvSpPr>
        <xdr:spPr bwMode="auto">
          <a:xfrm>
            <a:off x="-14" y="8884"/>
            <a:ext cx="1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170" name="Line 5">
            <a:extLst>
              <a:ext uri="{FF2B5EF4-FFF2-40B4-BE49-F238E27FC236}">
                <a16:creationId xmlns:a16="http://schemas.microsoft.com/office/drawing/2014/main" id="{440BBA1E-488C-B765-280B-767A288B2156}"/>
              </a:ext>
            </a:extLst>
          </xdr:cNvPr>
          <xdr:cNvSpPr>
            <a:spLocks noChangeShapeType="1"/>
          </xdr:cNvSpPr>
        </xdr:nvSpPr>
        <xdr:spPr bwMode="auto">
          <a:xfrm flipV="1">
            <a:off x="-14" y="-3337"/>
            <a:ext cx="0" cy="1222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171" name="Line 6">
            <a:extLst>
              <a:ext uri="{FF2B5EF4-FFF2-40B4-BE49-F238E27FC236}">
                <a16:creationId xmlns:a16="http://schemas.microsoft.com/office/drawing/2014/main" id="{BAFE0155-E635-67BB-9BEC-62656D968F57}"/>
              </a:ext>
            </a:extLst>
          </xdr:cNvPr>
          <xdr:cNvSpPr>
            <a:spLocks noChangeShapeType="1"/>
          </xdr:cNvSpPr>
        </xdr:nvSpPr>
        <xdr:spPr bwMode="auto">
          <a:xfrm flipV="1">
            <a:off x="-2" y="-3337"/>
            <a:ext cx="0" cy="1222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172" name="Line 9">
            <a:extLst>
              <a:ext uri="{FF2B5EF4-FFF2-40B4-BE49-F238E27FC236}">
                <a16:creationId xmlns:a16="http://schemas.microsoft.com/office/drawing/2014/main" id="{112F4E99-4CF1-D404-A981-F847EB9B4B9B}"/>
              </a:ext>
            </a:extLst>
          </xdr:cNvPr>
          <xdr:cNvSpPr>
            <a:spLocks noChangeShapeType="1"/>
          </xdr:cNvSpPr>
        </xdr:nvSpPr>
        <xdr:spPr bwMode="auto">
          <a:xfrm>
            <a:off x="-14" y="-3337"/>
            <a:ext cx="1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173" name="Line 10">
            <a:extLst>
              <a:ext uri="{FF2B5EF4-FFF2-40B4-BE49-F238E27FC236}">
                <a16:creationId xmlns:a16="http://schemas.microsoft.com/office/drawing/2014/main" id="{02F948B8-A090-7472-BDD3-EB5838E5D4B6}"/>
              </a:ext>
            </a:extLst>
          </xdr:cNvPr>
          <xdr:cNvSpPr>
            <a:spLocks noChangeShapeType="1"/>
          </xdr:cNvSpPr>
        </xdr:nvSpPr>
        <xdr:spPr bwMode="auto">
          <a:xfrm flipV="1">
            <a:off x="-13" y="-5559"/>
            <a:ext cx="0" cy="222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174" name="Line 11">
            <a:extLst>
              <a:ext uri="{FF2B5EF4-FFF2-40B4-BE49-F238E27FC236}">
                <a16:creationId xmlns:a16="http://schemas.microsoft.com/office/drawing/2014/main" id="{1FED0F01-4598-83E3-85F8-EF559FC947B1}"/>
              </a:ext>
            </a:extLst>
          </xdr:cNvPr>
          <xdr:cNvSpPr>
            <a:spLocks noChangeShapeType="1"/>
          </xdr:cNvSpPr>
        </xdr:nvSpPr>
        <xdr:spPr bwMode="auto">
          <a:xfrm>
            <a:off x="-13" y="-5559"/>
            <a:ext cx="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175" name="Line 12">
            <a:extLst>
              <a:ext uri="{FF2B5EF4-FFF2-40B4-BE49-F238E27FC236}">
                <a16:creationId xmlns:a16="http://schemas.microsoft.com/office/drawing/2014/main" id="{EA0ED01E-0326-8C90-8FBB-D7945BA5A5BF}"/>
              </a:ext>
            </a:extLst>
          </xdr:cNvPr>
          <xdr:cNvSpPr>
            <a:spLocks noChangeShapeType="1"/>
          </xdr:cNvSpPr>
        </xdr:nvSpPr>
        <xdr:spPr bwMode="auto">
          <a:xfrm>
            <a:off x="-12" y="-5559"/>
            <a:ext cx="0" cy="222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176" name="Line 13">
            <a:extLst>
              <a:ext uri="{FF2B5EF4-FFF2-40B4-BE49-F238E27FC236}">
                <a16:creationId xmlns:a16="http://schemas.microsoft.com/office/drawing/2014/main" id="{B3E9B977-31BF-9F57-1C0B-547EEDEA5706}"/>
              </a:ext>
            </a:extLst>
          </xdr:cNvPr>
          <xdr:cNvSpPr>
            <a:spLocks noChangeShapeType="1"/>
          </xdr:cNvSpPr>
        </xdr:nvSpPr>
        <xdr:spPr bwMode="auto">
          <a:xfrm flipV="1">
            <a:off x="-4" y="-5559"/>
            <a:ext cx="0" cy="222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177" name="Line 14">
            <a:extLst>
              <a:ext uri="{FF2B5EF4-FFF2-40B4-BE49-F238E27FC236}">
                <a16:creationId xmlns:a16="http://schemas.microsoft.com/office/drawing/2014/main" id="{C2917DDE-ACB3-DEDE-4A72-0CF8A2E35688}"/>
              </a:ext>
            </a:extLst>
          </xdr:cNvPr>
          <xdr:cNvSpPr>
            <a:spLocks noChangeShapeType="1"/>
          </xdr:cNvSpPr>
        </xdr:nvSpPr>
        <xdr:spPr bwMode="auto">
          <a:xfrm>
            <a:off x="-4" y="-5559"/>
            <a:ext cx="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178" name="Line 15">
            <a:extLst>
              <a:ext uri="{FF2B5EF4-FFF2-40B4-BE49-F238E27FC236}">
                <a16:creationId xmlns:a16="http://schemas.microsoft.com/office/drawing/2014/main" id="{09174A11-C229-96A8-E07A-5A5F996E984D}"/>
              </a:ext>
            </a:extLst>
          </xdr:cNvPr>
          <xdr:cNvSpPr>
            <a:spLocks noChangeShapeType="1"/>
          </xdr:cNvSpPr>
        </xdr:nvSpPr>
        <xdr:spPr bwMode="auto">
          <a:xfrm>
            <a:off x="-3" y="-5559"/>
            <a:ext cx="0" cy="222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179" name="Line 16">
            <a:extLst>
              <a:ext uri="{FF2B5EF4-FFF2-40B4-BE49-F238E27FC236}">
                <a16:creationId xmlns:a16="http://schemas.microsoft.com/office/drawing/2014/main" id="{E2C44CCA-9D2A-33A2-6BA3-7436DCCDF367}"/>
              </a:ext>
            </a:extLst>
          </xdr:cNvPr>
          <xdr:cNvSpPr>
            <a:spLocks noChangeShapeType="1"/>
          </xdr:cNvSpPr>
        </xdr:nvSpPr>
        <xdr:spPr bwMode="auto">
          <a:xfrm flipV="1">
            <a:off x="-13" y="-6670"/>
            <a:ext cx="0" cy="11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180" name="Line 17">
            <a:extLst>
              <a:ext uri="{FF2B5EF4-FFF2-40B4-BE49-F238E27FC236}">
                <a16:creationId xmlns:a16="http://schemas.microsoft.com/office/drawing/2014/main" id="{B8621085-1E2D-616A-6414-C96C6E36E39C}"/>
              </a:ext>
            </a:extLst>
          </xdr:cNvPr>
          <xdr:cNvSpPr>
            <a:spLocks noChangeShapeType="1"/>
          </xdr:cNvSpPr>
        </xdr:nvSpPr>
        <xdr:spPr bwMode="auto">
          <a:xfrm flipV="1">
            <a:off x="-3" y="-6670"/>
            <a:ext cx="0" cy="11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181" name="Rectangle 18">
            <a:extLst>
              <a:ext uri="{FF2B5EF4-FFF2-40B4-BE49-F238E27FC236}">
                <a16:creationId xmlns:a16="http://schemas.microsoft.com/office/drawing/2014/main" id="{383339BF-1F66-F0A6-11AC-512678CFF6D4}"/>
              </a:ext>
            </a:extLst>
          </xdr:cNvPr>
          <xdr:cNvSpPr>
            <a:spLocks noChangeArrowheads="1"/>
          </xdr:cNvSpPr>
        </xdr:nvSpPr>
        <xdr:spPr bwMode="auto">
          <a:xfrm>
            <a:off x="-11" y="-4448"/>
            <a:ext cx="6" cy="1111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4</xdr:col>
      <xdr:colOff>28575</xdr:colOff>
      <xdr:row>1</xdr:row>
      <xdr:rowOff>152400</xdr:rowOff>
    </xdr:from>
    <xdr:to>
      <xdr:col>5</xdr:col>
      <xdr:colOff>9525</xdr:colOff>
      <xdr:row>1</xdr:row>
      <xdr:rowOff>152400</xdr:rowOff>
    </xdr:to>
    <xdr:sp macro="" textlink="">
      <xdr:nvSpPr>
        <xdr:cNvPr id="163148" name="Line 20">
          <a:extLst>
            <a:ext uri="{FF2B5EF4-FFF2-40B4-BE49-F238E27FC236}">
              <a16:creationId xmlns:a16="http://schemas.microsoft.com/office/drawing/2014/main" id="{23DCD593-3F16-E963-20F3-FCF94ED09FA2}"/>
            </a:ext>
          </a:extLst>
        </xdr:cNvPr>
        <xdr:cNvSpPr>
          <a:spLocks noChangeShapeType="1"/>
        </xdr:cNvSpPr>
      </xdr:nvSpPr>
      <xdr:spPr bwMode="auto">
        <a:xfrm>
          <a:off x="790575" y="323850"/>
          <a:ext cx="171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28575</xdr:colOff>
      <xdr:row>2</xdr:row>
      <xdr:rowOff>47625</xdr:rowOff>
    </xdr:from>
    <xdr:to>
      <xdr:col>5</xdr:col>
      <xdr:colOff>28575</xdr:colOff>
      <xdr:row>2</xdr:row>
      <xdr:rowOff>47625</xdr:rowOff>
    </xdr:to>
    <xdr:sp macro="" textlink="">
      <xdr:nvSpPr>
        <xdr:cNvPr id="163149" name="Line 21">
          <a:extLst>
            <a:ext uri="{FF2B5EF4-FFF2-40B4-BE49-F238E27FC236}">
              <a16:creationId xmlns:a16="http://schemas.microsoft.com/office/drawing/2014/main" id="{DBA4DC87-BB7A-6D4B-045F-D9A81968CF73}"/>
            </a:ext>
          </a:extLst>
        </xdr:cNvPr>
        <xdr:cNvSpPr>
          <a:spLocks noChangeShapeType="1"/>
        </xdr:cNvSpPr>
      </xdr:nvSpPr>
      <xdr:spPr bwMode="auto">
        <a:xfrm>
          <a:off x="790575" y="390525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28575</xdr:colOff>
      <xdr:row>2</xdr:row>
      <xdr:rowOff>85725</xdr:rowOff>
    </xdr:from>
    <xdr:to>
      <xdr:col>5</xdr:col>
      <xdr:colOff>9525</xdr:colOff>
      <xdr:row>2</xdr:row>
      <xdr:rowOff>85725</xdr:rowOff>
    </xdr:to>
    <xdr:sp macro="" textlink="">
      <xdr:nvSpPr>
        <xdr:cNvPr id="163150" name="Line 22">
          <a:extLst>
            <a:ext uri="{FF2B5EF4-FFF2-40B4-BE49-F238E27FC236}">
              <a16:creationId xmlns:a16="http://schemas.microsoft.com/office/drawing/2014/main" id="{28B01A96-F1FB-D946-4F61-D6A2C4E2E896}"/>
            </a:ext>
          </a:extLst>
        </xdr:cNvPr>
        <xdr:cNvSpPr>
          <a:spLocks noChangeShapeType="1"/>
        </xdr:cNvSpPr>
      </xdr:nvSpPr>
      <xdr:spPr bwMode="auto">
        <a:xfrm>
          <a:off x="790575" y="428625"/>
          <a:ext cx="171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133350</xdr:colOff>
      <xdr:row>1</xdr:row>
      <xdr:rowOff>76200</xdr:rowOff>
    </xdr:from>
    <xdr:to>
      <xdr:col>6</xdr:col>
      <xdr:colOff>133350</xdr:colOff>
      <xdr:row>6</xdr:row>
      <xdr:rowOff>142875</xdr:rowOff>
    </xdr:to>
    <xdr:sp macro="" textlink="">
      <xdr:nvSpPr>
        <xdr:cNvPr id="163151" name="Line 23">
          <a:extLst>
            <a:ext uri="{FF2B5EF4-FFF2-40B4-BE49-F238E27FC236}">
              <a16:creationId xmlns:a16="http://schemas.microsoft.com/office/drawing/2014/main" id="{F256B8F3-4E7A-225F-1544-E1BAB5095B1A}"/>
            </a:ext>
          </a:extLst>
        </xdr:cNvPr>
        <xdr:cNvSpPr>
          <a:spLocks noChangeShapeType="1"/>
        </xdr:cNvSpPr>
      </xdr:nvSpPr>
      <xdr:spPr bwMode="auto">
        <a:xfrm>
          <a:off x="1276350" y="247650"/>
          <a:ext cx="0" cy="923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123825</xdr:colOff>
      <xdr:row>1</xdr:row>
      <xdr:rowOff>85725</xdr:rowOff>
    </xdr:from>
    <xdr:to>
      <xdr:col>2</xdr:col>
      <xdr:colOff>123825</xdr:colOff>
      <xdr:row>2</xdr:row>
      <xdr:rowOff>85725</xdr:rowOff>
    </xdr:to>
    <xdr:sp macro="" textlink="">
      <xdr:nvSpPr>
        <xdr:cNvPr id="163152" name="Line 24">
          <a:extLst>
            <a:ext uri="{FF2B5EF4-FFF2-40B4-BE49-F238E27FC236}">
              <a16:creationId xmlns:a16="http://schemas.microsoft.com/office/drawing/2014/main" id="{FA6AFF33-D03A-D708-425F-E129CAFC08C3}"/>
            </a:ext>
          </a:extLst>
        </xdr:cNvPr>
        <xdr:cNvSpPr>
          <a:spLocks noChangeShapeType="1"/>
        </xdr:cNvSpPr>
      </xdr:nvSpPr>
      <xdr:spPr bwMode="auto">
        <a:xfrm>
          <a:off x="504825" y="257175"/>
          <a:ext cx="0" cy="171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7</xdr:row>
      <xdr:rowOff>38100</xdr:rowOff>
    </xdr:from>
    <xdr:to>
      <xdr:col>6</xdr:col>
      <xdr:colOff>47625</xdr:colOff>
      <xdr:row>7</xdr:row>
      <xdr:rowOff>38100</xdr:rowOff>
    </xdr:to>
    <xdr:sp macro="" textlink="">
      <xdr:nvSpPr>
        <xdr:cNvPr id="163153" name="Line 25">
          <a:extLst>
            <a:ext uri="{FF2B5EF4-FFF2-40B4-BE49-F238E27FC236}">
              <a16:creationId xmlns:a16="http://schemas.microsoft.com/office/drawing/2014/main" id="{4C324F0B-0AFF-CAB2-B95E-AA6F3A718331}"/>
            </a:ext>
          </a:extLst>
        </xdr:cNvPr>
        <xdr:cNvSpPr>
          <a:spLocks noChangeShapeType="1"/>
        </xdr:cNvSpPr>
      </xdr:nvSpPr>
      <xdr:spPr bwMode="auto">
        <a:xfrm>
          <a:off x="571500" y="1238250"/>
          <a:ext cx="619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66675</xdr:colOff>
      <xdr:row>3</xdr:row>
      <xdr:rowOff>0</xdr:rowOff>
    </xdr:from>
    <xdr:to>
      <xdr:col>5</xdr:col>
      <xdr:colOff>171450</xdr:colOff>
      <xdr:row>3</xdr:row>
      <xdr:rowOff>104775</xdr:rowOff>
    </xdr:to>
    <xdr:sp macro="" textlink="">
      <xdr:nvSpPr>
        <xdr:cNvPr id="163154" name="Rectangle 26">
          <a:extLst>
            <a:ext uri="{FF2B5EF4-FFF2-40B4-BE49-F238E27FC236}">
              <a16:creationId xmlns:a16="http://schemas.microsoft.com/office/drawing/2014/main" id="{30D01BED-7718-6AE5-D58E-14ADF1B798DD}"/>
            </a:ext>
          </a:extLst>
        </xdr:cNvPr>
        <xdr:cNvSpPr>
          <a:spLocks noChangeArrowheads="1"/>
        </xdr:cNvSpPr>
      </xdr:nvSpPr>
      <xdr:spPr bwMode="auto">
        <a:xfrm>
          <a:off x="638175" y="514350"/>
          <a:ext cx="485775" cy="1047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66675</xdr:colOff>
      <xdr:row>4</xdr:row>
      <xdr:rowOff>9525</xdr:rowOff>
    </xdr:from>
    <xdr:to>
      <xdr:col>5</xdr:col>
      <xdr:colOff>171450</xdr:colOff>
      <xdr:row>5</xdr:row>
      <xdr:rowOff>28575</xdr:rowOff>
    </xdr:to>
    <xdr:sp macro="" textlink="">
      <xdr:nvSpPr>
        <xdr:cNvPr id="163155" name="Rectangle 27">
          <a:extLst>
            <a:ext uri="{FF2B5EF4-FFF2-40B4-BE49-F238E27FC236}">
              <a16:creationId xmlns:a16="http://schemas.microsoft.com/office/drawing/2014/main" id="{74F5E884-21E4-09F7-F1FD-86BBC26424D5}"/>
            </a:ext>
          </a:extLst>
        </xdr:cNvPr>
        <xdr:cNvSpPr>
          <a:spLocks noChangeArrowheads="1"/>
        </xdr:cNvSpPr>
      </xdr:nvSpPr>
      <xdr:spPr bwMode="auto">
        <a:xfrm>
          <a:off x="638175" y="695325"/>
          <a:ext cx="485775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66675</xdr:colOff>
      <xdr:row>5</xdr:row>
      <xdr:rowOff>95250</xdr:rowOff>
    </xdr:from>
    <xdr:to>
      <xdr:col>5</xdr:col>
      <xdr:colOff>171450</xdr:colOff>
      <xdr:row>6</xdr:row>
      <xdr:rowOff>0</xdr:rowOff>
    </xdr:to>
    <xdr:sp macro="" textlink="">
      <xdr:nvSpPr>
        <xdr:cNvPr id="163156" name="Rectangle 28">
          <a:extLst>
            <a:ext uri="{FF2B5EF4-FFF2-40B4-BE49-F238E27FC236}">
              <a16:creationId xmlns:a16="http://schemas.microsoft.com/office/drawing/2014/main" id="{FCA9A925-D2BF-A4E6-DEE8-267A9DA518D1}"/>
            </a:ext>
          </a:extLst>
        </xdr:cNvPr>
        <xdr:cNvSpPr>
          <a:spLocks noChangeArrowheads="1"/>
        </xdr:cNvSpPr>
      </xdr:nvSpPr>
      <xdr:spPr bwMode="auto">
        <a:xfrm>
          <a:off x="638175" y="952500"/>
          <a:ext cx="485775" cy="76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76200</xdr:colOff>
      <xdr:row>6</xdr:row>
      <xdr:rowOff>104775</xdr:rowOff>
    </xdr:from>
    <xdr:to>
      <xdr:col>4</xdr:col>
      <xdr:colOff>161925</xdr:colOff>
      <xdr:row>6</xdr:row>
      <xdr:rowOff>104775</xdr:rowOff>
    </xdr:to>
    <xdr:sp macro="" textlink="">
      <xdr:nvSpPr>
        <xdr:cNvPr id="163157" name="Line 29">
          <a:extLst>
            <a:ext uri="{FF2B5EF4-FFF2-40B4-BE49-F238E27FC236}">
              <a16:creationId xmlns:a16="http://schemas.microsoft.com/office/drawing/2014/main" id="{6CA78DB2-9D2F-7935-62A5-7DC19934DD34}"/>
            </a:ext>
          </a:extLst>
        </xdr:cNvPr>
        <xdr:cNvSpPr>
          <a:spLocks noChangeShapeType="1"/>
        </xdr:cNvSpPr>
      </xdr:nvSpPr>
      <xdr:spPr bwMode="auto">
        <a:xfrm>
          <a:off x="838200" y="113347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</xdr:colOff>
      <xdr:row>1</xdr:row>
      <xdr:rowOff>85725</xdr:rowOff>
    </xdr:from>
    <xdr:to>
      <xdr:col>2</xdr:col>
      <xdr:colOff>114300</xdr:colOff>
      <xdr:row>2</xdr:row>
      <xdr:rowOff>66675</xdr:rowOff>
    </xdr:to>
    <xdr:sp macro="" textlink="">
      <xdr:nvSpPr>
        <xdr:cNvPr id="3102" name="Texto 30">
          <a:extLst>
            <a:ext uri="{FF2B5EF4-FFF2-40B4-BE49-F238E27FC236}">
              <a16:creationId xmlns:a16="http://schemas.microsoft.com/office/drawing/2014/main" id="{37874E26-12B1-902E-8FA1-F499C0668F8D}"/>
            </a:ext>
          </a:extLst>
        </xdr:cNvPr>
        <xdr:cNvSpPr txBox="1">
          <a:spLocks noChangeArrowheads="1"/>
        </xdr:cNvSpPr>
      </xdr:nvSpPr>
      <xdr:spPr bwMode="auto">
        <a:xfrm>
          <a:off x="276225" y="257175"/>
          <a:ext cx="219075" cy="1524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000" b="1" i="1" u="sng" strike="noStrike" baseline="0">
              <a:solidFill>
                <a:srgbClr val="FF0000"/>
              </a:solidFill>
              <a:latin typeface="Arial"/>
              <a:cs typeface="Arial"/>
            </a:rPr>
            <a:t>30</a:t>
          </a:r>
        </a:p>
      </xdr:txBody>
    </xdr:sp>
    <xdr:clientData/>
  </xdr:twoCellAnchor>
  <xdr:twoCellAnchor>
    <xdr:from>
      <xdr:col>6</xdr:col>
      <xdr:colOff>66675</xdr:colOff>
      <xdr:row>3</xdr:row>
      <xdr:rowOff>123825</xdr:rowOff>
    </xdr:from>
    <xdr:to>
      <xdr:col>7</xdr:col>
      <xdr:colOff>142875</xdr:colOff>
      <xdr:row>4</xdr:row>
      <xdr:rowOff>104775</xdr:rowOff>
    </xdr:to>
    <xdr:sp macro="" textlink="">
      <xdr:nvSpPr>
        <xdr:cNvPr id="3103" name="Texto 31">
          <a:extLst>
            <a:ext uri="{FF2B5EF4-FFF2-40B4-BE49-F238E27FC236}">
              <a16:creationId xmlns:a16="http://schemas.microsoft.com/office/drawing/2014/main" id="{B5B956EC-25EB-8F99-B596-CCD2E89DD2B0}"/>
            </a:ext>
          </a:extLst>
        </xdr:cNvPr>
        <xdr:cNvSpPr txBox="1">
          <a:spLocks noChangeArrowheads="1"/>
        </xdr:cNvSpPr>
      </xdr:nvSpPr>
      <xdr:spPr bwMode="auto">
        <a:xfrm>
          <a:off x="1209675" y="638175"/>
          <a:ext cx="266700" cy="1524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279</a:t>
          </a: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0</xdr:colOff>
      <xdr:row>6</xdr:row>
      <xdr:rowOff>152400</xdr:rowOff>
    </xdr:from>
    <xdr:to>
      <xdr:col>5</xdr:col>
      <xdr:colOff>76200</xdr:colOff>
      <xdr:row>7</xdr:row>
      <xdr:rowOff>133350</xdr:rowOff>
    </xdr:to>
    <xdr:sp macro="" textlink="">
      <xdr:nvSpPr>
        <xdr:cNvPr id="3104" name="Texto 32">
          <a:extLst>
            <a:ext uri="{FF2B5EF4-FFF2-40B4-BE49-F238E27FC236}">
              <a16:creationId xmlns:a16="http://schemas.microsoft.com/office/drawing/2014/main" id="{20CCD583-0D11-5E70-1C70-CC97EDA48D40}"/>
            </a:ext>
          </a:extLst>
        </xdr:cNvPr>
        <xdr:cNvSpPr txBox="1">
          <a:spLocks noChangeArrowheads="1"/>
        </xdr:cNvSpPr>
      </xdr:nvSpPr>
      <xdr:spPr bwMode="auto">
        <a:xfrm>
          <a:off x="762000" y="1181100"/>
          <a:ext cx="266700" cy="1333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216</a:t>
          </a:r>
        </a:p>
      </xdr:txBody>
    </xdr:sp>
    <xdr:clientData/>
  </xdr:twoCellAnchor>
  <xdr:twoCellAnchor>
    <xdr:from>
      <xdr:col>7</xdr:col>
      <xdr:colOff>114300</xdr:colOff>
      <xdr:row>1</xdr:row>
      <xdr:rowOff>76200</xdr:rowOff>
    </xdr:from>
    <xdr:to>
      <xdr:col>32</xdr:col>
      <xdr:colOff>161925</xdr:colOff>
      <xdr:row>7</xdr:row>
      <xdr:rowOff>104775</xdr:rowOff>
    </xdr:to>
    <xdr:sp macro="" textlink="">
      <xdr:nvSpPr>
        <xdr:cNvPr id="3106" name="Texto 34">
          <a:extLst>
            <a:ext uri="{FF2B5EF4-FFF2-40B4-BE49-F238E27FC236}">
              <a16:creationId xmlns:a16="http://schemas.microsoft.com/office/drawing/2014/main" id="{402DC3D1-6070-0767-0A9F-75A6BB9C5ED3}"/>
            </a:ext>
          </a:extLst>
        </xdr:cNvPr>
        <xdr:cNvSpPr txBox="1">
          <a:spLocks noChangeArrowheads="1"/>
        </xdr:cNvSpPr>
      </xdr:nvSpPr>
      <xdr:spPr bwMode="auto">
        <a:xfrm>
          <a:off x="1447800" y="247650"/>
          <a:ext cx="4810125" cy="10572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Este é um exemplo de Planilha de Custos, que deverá ser impressa pelo Sisplan. Por haver divergências entre as impressoras, ela poderá sair fora da formatação. Para tanto, aconselhamos que a </a:t>
          </a:r>
          <a:r>
            <a:rPr lang="pt-BR" sz="900" b="1" i="0" u="sng" strike="noStrike" baseline="0">
              <a:solidFill>
                <a:srgbClr val="FF0000"/>
              </a:solidFill>
              <a:latin typeface="Arial"/>
              <a:cs typeface="Arial"/>
            </a:rPr>
            <a:t>margem superior</a:t>
          </a: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seja acrescida em unidades de medida (mm, no caso) até que a formatação obeceça a impressa no edital. O valor correspondente a </a:t>
          </a:r>
          <a:r>
            <a:rPr lang="pt-BR" sz="900" b="1" i="1" u="sng" strike="noStrike" baseline="0">
              <a:solidFill>
                <a:srgbClr val="FF0000"/>
              </a:solidFill>
              <a:latin typeface="Arial"/>
              <a:cs typeface="Arial"/>
            </a:rPr>
            <a:t>30</a:t>
          </a: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, informado, refere-se às células A1 até A5, que estão em branco para colocação do timbre de sua empresa. Estas informações também servem para o Cronograma Físico Financeiro.</a:t>
          </a:r>
        </a:p>
      </xdr:txBody>
    </xdr:sp>
    <xdr:clientData/>
  </xdr:twoCellAnchor>
  <xdr:twoCellAnchor>
    <xdr:from>
      <xdr:col>1</xdr:col>
      <xdr:colOff>57150</xdr:colOff>
      <xdr:row>8</xdr:row>
      <xdr:rowOff>66675</xdr:rowOff>
    </xdr:from>
    <xdr:to>
      <xdr:col>19</xdr:col>
      <xdr:colOff>114300</xdr:colOff>
      <xdr:row>14</xdr:row>
      <xdr:rowOff>104775</xdr:rowOff>
    </xdr:to>
    <xdr:sp macro="" textlink="">
      <xdr:nvSpPr>
        <xdr:cNvPr id="3151" name="Texto 79">
          <a:extLst>
            <a:ext uri="{FF2B5EF4-FFF2-40B4-BE49-F238E27FC236}">
              <a16:creationId xmlns:a16="http://schemas.microsoft.com/office/drawing/2014/main" id="{5080F1E3-C9EA-7AE7-6E7E-93D046237BFE}"/>
            </a:ext>
          </a:extLst>
        </xdr:cNvPr>
        <xdr:cNvSpPr txBox="1">
          <a:spLocks noChangeArrowheads="1"/>
        </xdr:cNvSpPr>
      </xdr:nvSpPr>
      <xdr:spPr bwMode="auto">
        <a:xfrm>
          <a:off x="247650" y="1381125"/>
          <a:ext cx="3486150" cy="1009650"/>
        </a:xfrm>
        <a:prstGeom prst="rect">
          <a:avLst/>
        </a:prstGeom>
        <a:solidFill>
          <a:srgbClr val="00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. </a:t>
          </a:r>
          <a:r>
            <a:rPr lang="pt-BR" sz="800" b="1" i="1" u="sng" strike="noStrike" baseline="0">
              <a:solidFill>
                <a:srgbClr val="FF0000"/>
              </a:solidFill>
              <a:latin typeface="Arial"/>
              <a:cs typeface="Arial"/>
            </a:rPr>
            <a:t>APENAS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nesta posição de cada 30 dias, onde a barra de contagem de tempo estiver presente, deverá ser informada a porcentagem </a:t>
          </a:r>
          <a:r>
            <a:rPr lang="pt-BR" sz="800" b="1" i="1" u="sng" strike="noStrike" baseline="0">
              <a:solidFill>
                <a:srgbClr val="FF0000"/>
              </a:solidFill>
              <a:latin typeface="Arial"/>
              <a:cs typeface="Arial"/>
            </a:rPr>
            <a:t>correspondente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para a execução do serviço descrito. Digite valores que totalizem 100%. Exemplo: 20%, 30%, 30% e 20%. Você pode colocar qualquer outro valor, contanto que o somatório resulte em 100%, e que seja usado como referência o tempo de execução do serviço naquele período. </a:t>
          </a:r>
          <a:r>
            <a:rPr lang="pt-BR" sz="800" b="1" i="0" u="none" strike="noStrike" baseline="0">
              <a:solidFill>
                <a:srgbClr val="FF0000"/>
              </a:solidFill>
              <a:latin typeface="Arial"/>
              <a:cs typeface="Arial"/>
            </a:rPr>
            <a:t>Utilize a tecla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800" b="1" i="1" u="sng" strike="noStrike" baseline="0">
              <a:solidFill>
                <a:srgbClr val="FF0000"/>
              </a:solidFill>
              <a:latin typeface="Arial"/>
              <a:cs typeface="Arial"/>
            </a:rPr>
            <a:t>TAB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800" b="1" i="0" u="none" strike="noStrike" baseline="0">
              <a:solidFill>
                <a:srgbClr val="FF0000"/>
              </a:solidFill>
              <a:latin typeface="Arial"/>
              <a:cs typeface="Arial"/>
            </a:rPr>
            <a:t>para mover-se entre as células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/>
  </xdr:twoCellAnchor>
  <xdr:twoCellAnchor>
    <xdr:from>
      <xdr:col>19</xdr:col>
      <xdr:colOff>161925</xdr:colOff>
      <xdr:row>10</xdr:row>
      <xdr:rowOff>66675</xdr:rowOff>
    </xdr:from>
    <xdr:to>
      <xdr:col>32</xdr:col>
      <xdr:colOff>142875</xdr:colOff>
      <xdr:row>14</xdr:row>
      <xdr:rowOff>104775</xdr:rowOff>
    </xdr:to>
    <xdr:sp macro="" textlink="">
      <xdr:nvSpPr>
        <xdr:cNvPr id="3152" name="Texto 80">
          <a:extLst>
            <a:ext uri="{FF2B5EF4-FFF2-40B4-BE49-F238E27FC236}">
              <a16:creationId xmlns:a16="http://schemas.microsoft.com/office/drawing/2014/main" id="{25FC2F69-3C43-F7FE-72E8-E88753242A92}"/>
            </a:ext>
          </a:extLst>
        </xdr:cNvPr>
        <xdr:cNvSpPr txBox="1">
          <a:spLocks noChangeArrowheads="1"/>
        </xdr:cNvSpPr>
      </xdr:nvSpPr>
      <xdr:spPr bwMode="auto">
        <a:xfrm>
          <a:off x="3781425" y="1666875"/>
          <a:ext cx="2457450" cy="723900"/>
        </a:xfrm>
        <a:prstGeom prst="rect">
          <a:avLst/>
        </a:prstGeom>
        <a:solidFill>
          <a:srgbClr val="00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Caso o somatório das porcentagens informadas seja diferente de 100%, aparecerá uma mensagem </a:t>
          </a:r>
          <a:r>
            <a:rPr lang="pt-BR" sz="800" b="1" i="1" u="sng" strike="noStrike" baseline="0">
              <a:solidFill>
                <a:srgbClr val="FF0000"/>
              </a:solidFill>
              <a:latin typeface="Arial"/>
              <a:cs typeface="Arial"/>
            </a:rPr>
            <a:t>VERIFIQUE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, na coluna de total do item em questão. Será necessário, então, uma verificação das porcentagens informadas.</a:t>
          </a:r>
        </a:p>
      </xdr:txBody>
    </xdr:sp>
    <xdr:clientData/>
  </xdr:twoCellAnchor>
  <xdr:twoCellAnchor>
    <xdr:from>
      <xdr:col>9</xdr:col>
      <xdr:colOff>28575</xdr:colOff>
      <xdr:row>14</xdr:row>
      <xdr:rowOff>104775</xdr:rowOff>
    </xdr:from>
    <xdr:to>
      <xdr:col>11</xdr:col>
      <xdr:colOff>0</xdr:colOff>
      <xdr:row>18</xdr:row>
      <xdr:rowOff>161925</xdr:rowOff>
    </xdr:to>
    <xdr:sp macro="" textlink="">
      <xdr:nvSpPr>
        <xdr:cNvPr id="163164" name="Line 81">
          <a:extLst>
            <a:ext uri="{FF2B5EF4-FFF2-40B4-BE49-F238E27FC236}">
              <a16:creationId xmlns:a16="http://schemas.microsoft.com/office/drawing/2014/main" id="{976F7549-7A8C-3FD1-71BF-5C987F1C0C8A}"/>
            </a:ext>
          </a:extLst>
        </xdr:cNvPr>
        <xdr:cNvSpPr>
          <a:spLocks noChangeShapeType="1"/>
        </xdr:cNvSpPr>
      </xdr:nvSpPr>
      <xdr:spPr bwMode="auto">
        <a:xfrm>
          <a:off x="1743075" y="2390775"/>
          <a:ext cx="352425" cy="742950"/>
        </a:xfrm>
        <a:prstGeom prst="line">
          <a:avLst/>
        </a:prstGeom>
        <a:noFill/>
        <a:ln w="1">
          <a:solidFill>
            <a:srgbClr val="FF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28575</xdr:colOff>
      <xdr:row>14</xdr:row>
      <xdr:rowOff>104775</xdr:rowOff>
    </xdr:from>
    <xdr:to>
      <xdr:col>15</xdr:col>
      <xdr:colOff>0</xdr:colOff>
      <xdr:row>18</xdr:row>
      <xdr:rowOff>161925</xdr:rowOff>
    </xdr:to>
    <xdr:sp macro="" textlink="">
      <xdr:nvSpPr>
        <xdr:cNvPr id="163165" name="Line 82">
          <a:extLst>
            <a:ext uri="{FF2B5EF4-FFF2-40B4-BE49-F238E27FC236}">
              <a16:creationId xmlns:a16="http://schemas.microsoft.com/office/drawing/2014/main" id="{0F7097D6-6C5C-44CA-D133-78147231A7C4}"/>
            </a:ext>
          </a:extLst>
        </xdr:cNvPr>
        <xdr:cNvSpPr>
          <a:spLocks noChangeShapeType="1"/>
        </xdr:cNvSpPr>
      </xdr:nvSpPr>
      <xdr:spPr bwMode="auto">
        <a:xfrm>
          <a:off x="2505075" y="2390775"/>
          <a:ext cx="352425" cy="742950"/>
        </a:xfrm>
        <a:prstGeom prst="line">
          <a:avLst/>
        </a:prstGeom>
        <a:noFill/>
        <a:ln w="1">
          <a:solidFill>
            <a:srgbClr val="FF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28575</xdr:colOff>
      <xdr:row>14</xdr:row>
      <xdr:rowOff>104775</xdr:rowOff>
    </xdr:from>
    <xdr:to>
      <xdr:col>19</xdr:col>
      <xdr:colOff>0</xdr:colOff>
      <xdr:row>18</xdr:row>
      <xdr:rowOff>161925</xdr:rowOff>
    </xdr:to>
    <xdr:sp macro="" textlink="">
      <xdr:nvSpPr>
        <xdr:cNvPr id="163166" name="Line 83">
          <a:extLst>
            <a:ext uri="{FF2B5EF4-FFF2-40B4-BE49-F238E27FC236}">
              <a16:creationId xmlns:a16="http://schemas.microsoft.com/office/drawing/2014/main" id="{83006679-905D-E2D1-317B-9F19D508371C}"/>
            </a:ext>
          </a:extLst>
        </xdr:cNvPr>
        <xdr:cNvSpPr>
          <a:spLocks noChangeShapeType="1"/>
        </xdr:cNvSpPr>
      </xdr:nvSpPr>
      <xdr:spPr bwMode="auto">
        <a:xfrm>
          <a:off x="3267075" y="2390775"/>
          <a:ext cx="352425" cy="742950"/>
        </a:xfrm>
        <a:prstGeom prst="line">
          <a:avLst/>
        </a:prstGeom>
        <a:noFill/>
        <a:ln w="1">
          <a:solidFill>
            <a:srgbClr val="FF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104775</xdr:colOff>
      <xdr:row>14</xdr:row>
      <xdr:rowOff>104775</xdr:rowOff>
    </xdr:from>
    <xdr:to>
      <xdr:col>23</xdr:col>
      <xdr:colOff>9525</xdr:colOff>
      <xdr:row>18</xdr:row>
      <xdr:rowOff>161925</xdr:rowOff>
    </xdr:to>
    <xdr:sp macro="" textlink="">
      <xdr:nvSpPr>
        <xdr:cNvPr id="163167" name="Line 84">
          <a:extLst>
            <a:ext uri="{FF2B5EF4-FFF2-40B4-BE49-F238E27FC236}">
              <a16:creationId xmlns:a16="http://schemas.microsoft.com/office/drawing/2014/main" id="{FF79D81B-2F85-9DAA-FB71-8CE0AC1804EC}"/>
            </a:ext>
          </a:extLst>
        </xdr:cNvPr>
        <xdr:cNvSpPr>
          <a:spLocks noChangeShapeType="1"/>
        </xdr:cNvSpPr>
      </xdr:nvSpPr>
      <xdr:spPr bwMode="auto">
        <a:xfrm>
          <a:off x="3724275" y="2390775"/>
          <a:ext cx="666750" cy="742950"/>
        </a:xfrm>
        <a:prstGeom prst="line">
          <a:avLst/>
        </a:prstGeom>
        <a:noFill/>
        <a:ln w="1">
          <a:solidFill>
            <a:srgbClr val="FF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66675</xdr:colOff>
      <xdr:row>14</xdr:row>
      <xdr:rowOff>104775</xdr:rowOff>
    </xdr:from>
    <xdr:to>
      <xdr:col>28</xdr:col>
      <xdr:colOff>38100</xdr:colOff>
      <xdr:row>18</xdr:row>
      <xdr:rowOff>161925</xdr:rowOff>
    </xdr:to>
    <xdr:sp macro="" textlink="">
      <xdr:nvSpPr>
        <xdr:cNvPr id="163168" name="Line 85">
          <a:extLst>
            <a:ext uri="{FF2B5EF4-FFF2-40B4-BE49-F238E27FC236}">
              <a16:creationId xmlns:a16="http://schemas.microsoft.com/office/drawing/2014/main" id="{FE8935B1-BD27-C2C6-9E14-01B939B20592}"/>
            </a:ext>
          </a:extLst>
        </xdr:cNvPr>
        <xdr:cNvSpPr>
          <a:spLocks noChangeShapeType="1"/>
        </xdr:cNvSpPr>
      </xdr:nvSpPr>
      <xdr:spPr bwMode="auto">
        <a:xfrm>
          <a:off x="5019675" y="2390775"/>
          <a:ext cx="352425" cy="742950"/>
        </a:xfrm>
        <a:prstGeom prst="line">
          <a:avLst/>
        </a:prstGeom>
        <a:noFill/>
        <a:ln w="1">
          <a:solidFill>
            <a:srgbClr val="FF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161925</xdr:rowOff>
    </xdr:from>
    <xdr:to>
      <xdr:col>3</xdr:col>
      <xdr:colOff>812800</xdr:colOff>
      <xdr:row>5</xdr:row>
      <xdr:rowOff>38100</xdr:rowOff>
    </xdr:to>
    <xdr:pic>
      <xdr:nvPicPr>
        <xdr:cNvPr id="5375" name="Imagem 3">
          <a:extLst>
            <a:ext uri="{FF2B5EF4-FFF2-40B4-BE49-F238E27FC236}">
              <a16:creationId xmlns:a16="http://schemas.microsoft.com/office/drawing/2014/main" id="{25967C78-0502-2EC2-6AD1-A89D75390F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1925"/>
          <a:ext cx="26098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133350</xdr:rowOff>
    </xdr:from>
    <xdr:to>
      <xdr:col>3</xdr:col>
      <xdr:colOff>381000</xdr:colOff>
      <xdr:row>4</xdr:row>
      <xdr:rowOff>123825</xdr:rowOff>
    </xdr:to>
    <xdr:pic>
      <xdr:nvPicPr>
        <xdr:cNvPr id="6394" name="Imagem 3">
          <a:extLst>
            <a:ext uri="{FF2B5EF4-FFF2-40B4-BE49-F238E27FC236}">
              <a16:creationId xmlns:a16="http://schemas.microsoft.com/office/drawing/2014/main" id="{4B98A651-B141-9AE9-45B1-91ED2D371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33350"/>
          <a:ext cx="26193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104775</xdr:rowOff>
    </xdr:from>
    <xdr:to>
      <xdr:col>13</xdr:col>
      <xdr:colOff>28575</xdr:colOff>
      <xdr:row>4</xdr:row>
      <xdr:rowOff>76200</xdr:rowOff>
    </xdr:to>
    <xdr:pic>
      <xdr:nvPicPr>
        <xdr:cNvPr id="8440" name="Imagem 3">
          <a:extLst>
            <a:ext uri="{FF2B5EF4-FFF2-40B4-BE49-F238E27FC236}">
              <a16:creationId xmlns:a16="http://schemas.microsoft.com/office/drawing/2014/main" id="{A2ED69CF-47B2-76A9-94BB-1DC70A9475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26193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104775</xdr:rowOff>
    </xdr:from>
    <xdr:to>
      <xdr:col>3</xdr:col>
      <xdr:colOff>666750</xdr:colOff>
      <xdr:row>5</xdr:row>
      <xdr:rowOff>0</xdr:rowOff>
    </xdr:to>
    <xdr:pic>
      <xdr:nvPicPr>
        <xdr:cNvPr id="18656" name="Imagem 3">
          <a:extLst>
            <a:ext uri="{FF2B5EF4-FFF2-40B4-BE49-F238E27FC236}">
              <a16:creationId xmlns:a16="http://schemas.microsoft.com/office/drawing/2014/main" id="{CF76FE3F-F1D2-73D9-89E7-EECA455125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26193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1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1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2.rio.rj.gov.br/sco/composicaosco.cfm?item=1EQ60990450%2F201404" TargetMode="External"/><Relationship Id="rId2" Type="http://schemas.openxmlformats.org/officeDocument/2006/relationships/hyperlink" Target="http://www2.rio.rj.gov.br/sco/composicaosco.cfm?item=1EQ60990400%2F201404" TargetMode="External"/><Relationship Id="rId1" Type="http://schemas.openxmlformats.org/officeDocument/2006/relationships/hyperlink" Target="http://www2.rio.rj.gov.br/sco/composicaosco.cfm?item=1AD15150250A201404" TargetMode="External"/><Relationship Id="rId5" Type="http://schemas.openxmlformats.org/officeDocument/2006/relationships/drawing" Target="../drawings/drawing7.xml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5D9EC-E8E6-47D1-82D4-B9BF99E8523C}">
  <dimension ref="A1:H14"/>
  <sheetViews>
    <sheetView showGridLines="0" workbookViewId="0">
      <selection activeCell="N13" sqref="N13"/>
    </sheetView>
  </sheetViews>
  <sheetFormatPr defaultColWidth="11.42578125" defaultRowHeight="12.75"/>
  <cols>
    <col min="1" max="1" width="2.7109375" customWidth="1"/>
    <col min="2" max="5" width="11.42578125" customWidth="1"/>
    <col min="6" max="6" width="11.7109375" customWidth="1"/>
    <col min="7" max="7" width="2.7109375" customWidth="1"/>
    <col min="8" max="8" width="42.42578125" customWidth="1"/>
  </cols>
  <sheetData>
    <row r="1" spans="1:8">
      <c r="A1" s="139"/>
      <c r="B1" s="140"/>
      <c r="C1" s="140"/>
      <c r="D1" s="140"/>
      <c r="E1" s="140"/>
      <c r="F1" s="140"/>
      <c r="G1" s="141"/>
      <c r="H1" s="35"/>
    </row>
    <row r="2" spans="1:8">
      <c r="A2" s="119"/>
      <c r="B2" s="137"/>
      <c r="C2" s="29"/>
      <c r="D2" s="29"/>
      <c r="E2" s="29"/>
      <c r="F2" s="29"/>
      <c r="G2" s="238"/>
      <c r="H2" s="34"/>
    </row>
    <row r="3" spans="1:8">
      <c r="A3" s="119"/>
      <c r="B3" s="138"/>
      <c r="C3" s="1"/>
      <c r="D3" s="1"/>
      <c r="E3" s="1"/>
      <c r="F3" s="1"/>
      <c r="G3" s="239"/>
      <c r="H3" s="1"/>
    </row>
    <row r="4" spans="1:8">
      <c r="A4" s="119"/>
      <c r="B4" s="138"/>
      <c r="C4" s="1"/>
      <c r="D4" s="1"/>
      <c r="E4" s="1"/>
      <c r="F4" s="1"/>
      <c r="G4" s="238"/>
      <c r="H4" s="1"/>
    </row>
    <row r="5" spans="1:8">
      <c r="A5" s="119"/>
      <c r="B5" s="138"/>
      <c r="C5" s="1"/>
      <c r="D5" s="1"/>
      <c r="E5" s="1"/>
      <c r="F5" s="1"/>
      <c r="G5" s="239"/>
      <c r="H5" s="1"/>
    </row>
    <row r="6" spans="1:8">
      <c r="A6" s="119"/>
      <c r="B6" s="138"/>
      <c r="C6" s="1"/>
      <c r="D6" s="1"/>
      <c r="E6" s="1"/>
      <c r="F6" s="1"/>
      <c r="G6" s="238"/>
      <c r="H6" s="1"/>
    </row>
    <row r="7" spans="1:8">
      <c r="A7" s="119"/>
      <c r="B7" s="138"/>
      <c r="C7" s="1"/>
      <c r="D7" s="1"/>
      <c r="E7" s="1"/>
      <c r="F7" s="1"/>
      <c r="G7" s="239"/>
      <c r="H7" s="1"/>
    </row>
    <row r="8" spans="1:8">
      <c r="A8" s="119"/>
      <c r="B8" s="138"/>
      <c r="C8" s="1"/>
      <c r="D8" s="1"/>
      <c r="E8" s="1"/>
      <c r="F8" s="1"/>
      <c r="G8" s="238"/>
      <c r="H8" s="1"/>
    </row>
    <row r="9" spans="1:8">
      <c r="A9" s="119"/>
      <c r="B9" s="138"/>
      <c r="C9" s="1"/>
      <c r="D9" s="1"/>
      <c r="E9" s="1"/>
      <c r="F9" s="1"/>
      <c r="G9" s="239"/>
      <c r="H9" s="1"/>
    </row>
    <row r="10" spans="1:8">
      <c r="A10" s="119"/>
      <c r="B10" s="138"/>
      <c r="C10" s="1"/>
      <c r="D10" s="1"/>
      <c r="E10" s="1"/>
      <c r="F10" s="1"/>
      <c r="G10" s="238"/>
      <c r="H10" s="2"/>
    </row>
    <row r="11" spans="1:8" ht="15">
      <c r="A11" s="119"/>
      <c r="B11" s="138"/>
      <c r="C11" s="1"/>
      <c r="D11" s="1"/>
      <c r="E11" s="1"/>
      <c r="F11" s="1"/>
      <c r="G11" s="239"/>
      <c r="H11" s="237" t="str">
        <f>Planilha!C1</f>
        <v>META 2023.043</v>
      </c>
    </row>
    <row r="12" spans="1:8">
      <c r="A12" s="119"/>
      <c r="B12" s="138"/>
      <c r="C12" s="1"/>
      <c r="D12" s="1"/>
      <c r="E12" s="1"/>
      <c r="F12" s="1"/>
      <c r="G12" s="238"/>
      <c r="H12" s="1"/>
    </row>
    <row r="13" spans="1:8" ht="99" customHeight="1">
      <c r="A13" s="119"/>
      <c r="B13" s="138"/>
      <c r="C13" s="1"/>
      <c r="D13" s="1"/>
      <c r="E13" s="1"/>
      <c r="F13" s="1"/>
      <c r="G13" s="239"/>
      <c r="H13" s="30" t="str">
        <f>CONCATENATE(Planilha!D10," ",Planilha!D11," ",Planilha!D12,".")</f>
        <v>Contratação de serviço de engenharia para elaboração de projeto de Arquitetura, incluindo maquetes eletrônicas e animação e engenharias visando a Reforma do Pavilhão 796 para instalação da Plataforma de Experimentação para Primatas Não Humanos (Nível de Biossegurança Animal 2 e 3 - NBA-2/3), localizada no Campus de Manguinhos da Fiocruz, Rio de Janeiro, RJ  .</v>
      </c>
    </row>
    <row r="14" spans="1:8">
      <c r="A14" s="142"/>
      <c r="B14" s="240"/>
      <c r="C14" s="240"/>
      <c r="D14" s="240"/>
      <c r="E14" s="240"/>
      <c r="F14" s="240"/>
      <c r="G14" s="143"/>
      <c r="H14" s="241" t="s">
        <v>0</v>
      </c>
    </row>
  </sheetData>
  <sheetProtection algorithmName="SHA-512" hashValue="HS+Iq1jWcsr5THtRQVnqBnKI5j2AQZ7O9JRWxCNG8ju85WV7sesLAoUQGrBw7gV4cxPebRLAzZLlZG8q7z9+uA==" saltValue="K+KxaK5BzvsX8JGcnNBZpQ==" spinCount="100000" sheet="1" objects="1" scenarios="1"/>
  <phoneticPr fontId="9" type="noConversion"/>
  <printOptions horizontalCentered="1" verticalCentered="1"/>
  <pageMargins left="1.1255511811023622" right="0" top="0" bottom="0.59055118110236227" header="0.51181102362204722" footer="0.51181102362204722"/>
  <pageSetup paperSize="9" scale="96" orientation="landscape" horizontalDpi="180" verticalDpi="180" r:id="rId1"/>
  <headerFooter alignWithMargins="0"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B3F4E-793B-47D6-8E7F-FD3A858107A4}">
  <dimension ref="A1:AI29"/>
  <sheetViews>
    <sheetView showGridLines="0" showZeros="0" workbookViewId="0">
      <selection activeCell="K21" sqref="K21"/>
    </sheetView>
  </sheetViews>
  <sheetFormatPr defaultColWidth="11.42578125" defaultRowHeight="12.75"/>
  <cols>
    <col min="1" max="1" width="5.85546875" style="1" customWidth="1"/>
    <col min="2" max="2" width="25.140625" style="1" customWidth="1"/>
    <col min="3" max="3" width="5.140625" style="1" customWidth="1"/>
    <col min="4" max="4" width="8.7109375" style="1" bestFit="1" customWidth="1"/>
    <col min="5" max="5" width="9.140625" style="1" customWidth="1"/>
    <col min="6" max="6" width="9.42578125" style="1" customWidth="1"/>
    <col min="7" max="7" width="12.28515625" style="1" customWidth="1"/>
    <col min="8" max="33" width="2.7109375" style="2" customWidth="1"/>
    <col min="34" max="35" width="11.42578125" style="2" customWidth="1"/>
    <col min="36" max="16384" width="11.42578125" style="1"/>
  </cols>
  <sheetData>
    <row r="1" spans="1:34" ht="16.5" customHeight="1" thickBot="1">
      <c r="A1" s="26" t="s">
        <v>1</v>
      </c>
      <c r="B1" s="3"/>
      <c r="C1" s="3"/>
      <c r="D1" s="3"/>
      <c r="E1" s="3"/>
      <c r="F1" s="3"/>
      <c r="G1" s="4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</row>
    <row r="2" spans="1:34" ht="21.75" customHeight="1" thickTop="1">
      <c r="A2" s="24"/>
      <c r="B2" s="25"/>
      <c r="C2" s="25"/>
      <c r="D2" s="25"/>
      <c r="E2" s="25"/>
      <c r="F2" s="25"/>
      <c r="G2" s="25"/>
    </row>
    <row r="3" spans="1:34" ht="21" customHeight="1">
      <c r="A3" s="24"/>
      <c r="B3" s="25"/>
      <c r="C3" s="25"/>
      <c r="D3" s="25"/>
      <c r="E3" s="25"/>
      <c r="F3" s="25"/>
      <c r="G3" s="25"/>
    </row>
    <row r="4" spans="1:34" ht="25.5" customHeight="1" thickBot="1"/>
    <row r="5" spans="1:34" ht="13.5" thickBot="1">
      <c r="A5" s="56" t="s">
        <v>2</v>
      </c>
      <c r="B5" s="57" t="s">
        <v>3</v>
      </c>
      <c r="C5" s="58" t="s">
        <v>4</v>
      </c>
      <c r="D5" s="59" t="s">
        <v>5</v>
      </c>
      <c r="E5" s="60" t="s">
        <v>6</v>
      </c>
      <c r="F5" s="60" t="s">
        <v>7</v>
      </c>
      <c r="G5" s="61" t="s">
        <v>8</v>
      </c>
    </row>
    <row r="6" spans="1:34">
      <c r="A6" s="62" t="s">
        <v>9</v>
      </c>
      <c r="B6" s="63" t="s">
        <v>10</v>
      </c>
      <c r="C6" s="64"/>
      <c r="D6" s="64"/>
      <c r="E6" s="65"/>
      <c r="F6" s="66"/>
      <c r="G6" s="67"/>
    </row>
    <row r="7" spans="1:34">
      <c r="A7" s="68" t="s">
        <v>11</v>
      </c>
      <c r="B7" s="69" t="s">
        <v>12</v>
      </c>
      <c r="C7" s="70" t="s">
        <v>13</v>
      </c>
      <c r="D7" s="71">
        <v>1</v>
      </c>
      <c r="E7" s="273">
        <v>1</v>
      </c>
      <c r="F7" s="72">
        <f>+D7*E7</f>
        <v>1</v>
      </c>
      <c r="G7" s="73"/>
    </row>
    <row r="8" spans="1:34">
      <c r="A8" s="74" t="s">
        <v>14</v>
      </c>
      <c r="B8" s="69" t="s">
        <v>15</v>
      </c>
      <c r="C8" s="70" t="s">
        <v>16</v>
      </c>
      <c r="D8" s="71">
        <v>2</v>
      </c>
      <c r="E8" s="273">
        <v>2</v>
      </c>
      <c r="F8" s="72">
        <f>+D8*E8</f>
        <v>4</v>
      </c>
      <c r="G8" s="73"/>
    </row>
    <row r="9" spans="1:34">
      <c r="A9" s="74" t="s">
        <v>17</v>
      </c>
      <c r="B9" s="69" t="s">
        <v>18</v>
      </c>
      <c r="C9" s="70" t="s">
        <v>13</v>
      </c>
      <c r="D9" s="71">
        <v>3</v>
      </c>
      <c r="E9" s="273">
        <v>3</v>
      </c>
      <c r="F9" s="72">
        <f>+D9*E9</f>
        <v>9</v>
      </c>
      <c r="G9" s="73"/>
    </row>
    <row r="10" spans="1:34">
      <c r="A10" s="74" t="s">
        <v>19</v>
      </c>
      <c r="B10" s="69" t="s">
        <v>20</v>
      </c>
      <c r="C10" s="70" t="s">
        <v>21</v>
      </c>
      <c r="D10" s="71">
        <v>4</v>
      </c>
      <c r="E10" s="273">
        <v>4</v>
      </c>
      <c r="F10" s="72">
        <f>+D10*E10</f>
        <v>16</v>
      </c>
      <c r="G10" s="73"/>
      <c r="H10" s="49"/>
      <c r="I10" s="49"/>
      <c r="J10" s="49"/>
      <c r="K10" s="49"/>
      <c r="L10" s="49"/>
      <c r="M10" s="49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50"/>
    </row>
    <row r="11" spans="1:34" ht="13.5" thickBot="1">
      <c r="A11" s="75"/>
      <c r="B11" s="76" t="s">
        <v>22</v>
      </c>
      <c r="C11" s="77"/>
      <c r="D11" s="77"/>
      <c r="E11" s="78"/>
      <c r="F11" s="78"/>
      <c r="G11" s="79">
        <f>SUM(F7:F10)</f>
        <v>30</v>
      </c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51"/>
    </row>
    <row r="12" spans="1:34" ht="6" customHeight="1" thickBot="1">
      <c r="A12" s="52"/>
      <c r="B12" s="52"/>
      <c r="C12" s="52"/>
      <c r="D12" s="52"/>
      <c r="E12" s="52"/>
      <c r="F12" s="52"/>
      <c r="G12" s="52"/>
      <c r="H12" s="44"/>
      <c r="I12" s="44"/>
      <c r="J12" s="44"/>
      <c r="K12" s="44"/>
      <c r="L12" s="44"/>
      <c r="M12" s="46"/>
      <c r="N12" s="47"/>
      <c r="O12" s="47"/>
      <c r="P12" s="47"/>
      <c r="Q12" s="47"/>
      <c r="R12" s="47"/>
      <c r="S12" s="47"/>
      <c r="T12" s="47"/>
      <c r="U12" s="47"/>
      <c r="V12" s="47"/>
      <c r="W12" s="48"/>
      <c r="X12" s="45"/>
      <c r="Y12" s="44"/>
      <c r="Z12" s="45"/>
      <c r="AA12" s="45"/>
      <c r="AB12" s="45"/>
      <c r="AC12" s="45"/>
      <c r="AD12" s="45"/>
      <c r="AE12" s="45"/>
      <c r="AF12" s="45"/>
      <c r="AG12" s="42"/>
      <c r="AH12" s="52"/>
    </row>
    <row r="13" spans="1:34" ht="6" customHeight="1" thickBot="1">
      <c r="A13" s="80"/>
      <c r="B13" s="81"/>
      <c r="C13" s="64"/>
      <c r="D13" s="64"/>
      <c r="E13" s="82"/>
      <c r="F13" s="82"/>
      <c r="G13" s="83"/>
      <c r="H13" s="5"/>
      <c r="I13" s="5"/>
      <c r="J13" s="5"/>
      <c r="K13" s="5"/>
      <c r="L13" s="5"/>
      <c r="M13" s="5"/>
      <c r="N13" s="53"/>
      <c r="O13" s="33"/>
      <c r="P13" s="5"/>
      <c r="Q13" s="5"/>
      <c r="R13" s="5"/>
      <c r="S13" s="5"/>
      <c r="T13" s="5"/>
      <c r="U13" s="5"/>
      <c r="V13" s="5"/>
      <c r="W13" s="5"/>
      <c r="X13" s="53"/>
      <c r="Y13" s="33"/>
      <c r="Z13" s="5"/>
      <c r="AA13" s="5"/>
      <c r="AB13" s="5"/>
      <c r="AC13" s="5"/>
      <c r="AD13" s="5"/>
      <c r="AE13" s="5"/>
      <c r="AF13" s="5"/>
      <c r="AG13" s="5"/>
      <c r="AH13" s="54"/>
    </row>
    <row r="14" spans="1:34" ht="13.5" thickBot="1">
      <c r="A14" s="84"/>
      <c r="B14" s="85" t="s">
        <v>23</v>
      </c>
      <c r="C14" s="86"/>
      <c r="D14" s="87"/>
      <c r="E14" s="88"/>
      <c r="F14" s="89"/>
      <c r="G14" s="90">
        <f>SUM(G11)</f>
        <v>30</v>
      </c>
      <c r="H14" s="42"/>
      <c r="I14" s="42"/>
      <c r="J14" s="42"/>
      <c r="K14" s="42"/>
      <c r="L14" s="42"/>
      <c r="M14" s="42"/>
      <c r="N14" s="151"/>
      <c r="O14" s="42"/>
      <c r="P14" s="42"/>
      <c r="Q14" s="42"/>
      <c r="R14" s="42"/>
      <c r="S14" s="42"/>
      <c r="T14" s="42"/>
      <c r="U14" s="42"/>
      <c r="V14" s="42"/>
      <c r="W14" s="42"/>
      <c r="X14" s="151"/>
      <c r="Y14" s="42"/>
      <c r="Z14" s="42"/>
      <c r="AA14" s="42"/>
      <c r="AB14" s="42"/>
      <c r="AC14" s="42"/>
      <c r="AD14" s="42"/>
      <c r="AE14" s="42"/>
      <c r="AF14" s="42"/>
      <c r="AG14" s="42"/>
      <c r="AH14" s="55"/>
    </row>
    <row r="15" spans="1:34" ht="6" customHeight="1" thickBot="1">
      <c r="A15" s="84"/>
      <c r="B15" s="91"/>
      <c r="C15" s="92"/>
      <c r="D15" s="92"/>
      <c r="E15" s="89"/>
      <c r="F15" s="89"/>
      <c r="G15" s="93"/>
    </row>
    <row r="16" spans="1:34" ht="13.5" thickBot="1">
      <c r="A16" s="84"/>
      <c r="B16" s="85" t="s">
        <v>131</v>
      </c>
      <c r="C16" s="94"/>
      <c r="D16" s="320">
        <f>'Ajuda 03'!Y20/100</f>
        <v>0</v>
      </c>
      <c r="E16" s="95"/>
      <c r="F16" s="89"/>
      <c r="G16" s="90">
        <f>+D16*G14</f>
        <v>0</v>
      </c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51"/>
    </row>
    <row r="17" spans="1:34" ht="6" customHeight="1" thickBot="1">
      <c r="A17" s="84"/>
      <c r="B17" s="96"/>
      <c r="C17" s="97"/>
      <c r="D17" s="310"/>
      <c r="E17" s="89"/>
      <c r="F17" s="89"/>
      <c r="G17" s="93"/>
      <c r="H17" s="5"/>
      <c r="I17" s="5"/>
      <c r="J17" s="5"/>
      <c r="K17" s="5"/>
      <c r="L17" s="5"/>
      <c r="M17" s="5"/>
      <c r="N17" s="33"/>
      <c r="O17" s="5"/>
      <c r="P17" s="5"/>
      <c r="Q17" s="5"/>
      <c r="R17" s="5"/>
      <c r="S17" s="5"/>
      <c r="T17" s="5"/>
      <c r="U17" s="5"/>
      <c r="V17" s="5"/>
      <c r="W17" s="5"/>
      <c r="X17" s="33"/>
      <c r="Y17" s="5"/>
      <c r="Z17" s="5"/>
      <c r="AA17" s="5"/>
      <c r="AB17" s="5"/>
      <c r="AC17" s="5"/>
      <c r="AD17" s="5"/>
      <c r="AE17" s="5"/>
      <c r="AF17" s="5"/>
      <c r="AG17" s="5"/>
      <c r="AH17" s="54"/>
    </row>
    <row r="18" spans="1:34" ht="13.5" thickBot="1">
      <c r="A18" s="84"/>
      <c r="B18" s="85" t="s">
        <v>24</v>
      </c>
      <c r="C18" s="86"/>
      <c r="D18" s="87"/>
      <c r="E18" s="88"/>
      <c r="F18" s="98"/>
      <c r="G18" s="90">
        <f>+G14+G16</f>
        <v>30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52"/>
    </row>
    <row r="19" spans="1:34" ht="6" customHeight="1" thickBot="1">
      <c r="A19" s="99"/>
      <c r="B19" s="100"/>
      <c r="C19" s="101"/>
      <c r="D19" s="77"/>
      <c r="E19" s="78"/>
      <c r="F19" s="78"/>
      <c r="G19" s="10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52"/>
    </row>
    <row r="20" spans="1:34">
      <c r="A20" s="28" t="s">
        <v>25</v>
      </c>
      <c r="H20" s="5"/>
      <c r="I20" s="5"/>
      <c r="J20" s="5"/>
      <c r="K20" s="5"/>
      <c r="L20" s="5"/>
      <c r="M20" s="5"/>
      <c r="N20" s="33"/>
      <c r="O20" s="5"/>
      <c r="P20" s="5"/>
      <c r="Q20" s="5"/>
      <c r="R20" s="5"/>
      <c r="S20" s="5"/>
      <c r="T20" s="5"/>
      <c r="U20" s="5"/>
      <c r="V20" s="5"/>
      <c r="W20" s="5"/>
      <c r="X20" s="33"/>
      <c r="Y20" s="5"/>
      <c r="Z20" s="5"/>
      <c r="AA20" s="5"/>
      <c r="AB20" s="5"/>
      <c r="AC20" s="5"/>
      <c r="AD20" s="5"/>
      <c r="AE20" s="5"/>
      <c r="AF20" s="5"/>
      <c r="AG20" s="5"/>
      <c r="AH20" s="54"/>
    </row>
    <row r="21" spans="1:34">
      <c r="A21" s="28" t="s">
        <v>26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52"/>
    </row>
    <row r="22" spans="1:34">
      <c r="A22" s="28" t="s">
        <v>27</v>
      </c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52"/>
    </row>
    <row r="23" spans="1:34">
      <c r="H23" s="5"/>
      <c r="I23" s="5"/>
      <c r="J23" s="5"/>
      <c r="K23" s="5"/>
      <c r="L23" s="5"/>
      <c r="M23" s="5"/>
      <c r="N23" s="33"/>
      <c r="O23" s="5"/>
      <c r="P23" s="5"/>
      <c r="Q23" s="5"/>
      <c r="R23" s="5"/>
      <c r="S23" s="5"/>
      <c r="T23" s="5"/>
      <c r="U23" s="5"/>
      <c r="V23" s="5"/>
      <c r="W23" s="5"/>
      <c r="X23" s="33"/>
      <c r="Y23" s="5"/>
      <c r="Z23" s="5"/>
      <c r="AA23" s="5"/>
      <c r="AB23" s="5"/>
      <c r="AC23" s="5"/>
      <c r="AD23" s="5"/>
      <c r="AE23" s="5"/>
      <c r="AF23" s="5"/>
      <c r="AG23" s="5"/>
      <c r="AH23" s="54"/>
    </row>
    <row r="24" spans="1:34"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</row>
    <row r="28" spans="1:34">
      <c r="G28" s="22"/>
    </row>
    <row r="29" spans="1:34">
      <c r="B29" s="23"/>
    </row>
  </sheetData>
  <sheetProtection password="D9F1" sheet="1" objects="1" scenarios="1"/>
  <phoneticPr fontId="9" type="noConversion"/>
  <printOptions horizontalCentered="1" verticalCentered="1"/>
  <pageMargins left="0.59055118110236227" right="0" top="0" bottom="0.59055118110236227" header="0.51181102362204722" footer="0.51181102362204722"/>
  <pageSetup orientation="landscape" horizontalDpi="180" verticalDpi="180" r:id="rId1"/>
  <headerFooter alignWithMargins="0">
    <oddFooter>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577AA-584C-4565-A215-D24AE5ABA176}">
  <dimension ref="A1:AH28"/>
  <sheetViews>
    <sheetView showGridLines="0" showZeros="0" workbookViewId="0">
      <selection activeCell="W31" sqref="W31"/>
    </sheetView>
  </sheetViews>
  <sheetFormatPr defaultColWidth="11.42578125" defaultRowHeight="12.75"/>
  <cols>
    <col min="1" max="34" width="2.85546875" style="1" customWidth="1"/>
    <col min="35" max="16384" width="11.42578125" style="2"/>
  </cols>
  <sheetData>
    <row r="1" spans="1:34" ht="13.5" customHeight="1">
      <c r="A1" s="116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8"/>
    </row>
    <row r="2" spans="1:34" ht="13.5" customHeight="1">
      <c r="A2" s="119"/>
      <c r="B2" s="105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7"/>
      <c r="AH2" s="120"/>
    </row>
    <row r="3" spans="1:34" ht="13.5" customHeight="1">
      <c r="A3" s="119"/>
      <c r="B3" s="108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109"/>
      <c r="AH3" s="120"/>
    </row>
    <row r="4" spans="1:34" ht="13.5" customHeight="1">
      <c r="A4" s="119"/>
      <c r="B4" s="108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109"/>
      <c r="AH4" s="120"/>
    </row>
    <row r="5" spans="1:34" ht="13.5" customHeight="1">
      <c r="A5" s="119"/>
      <c r="B5" s="108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109"/>
      <c r="AH5" s="120"/>
    </row>
    <row r="6" spans="1:34" ht="13.5" customHeight="1">
      <c r="A6" s="119"/>
      <c r="B6" s="108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109"/>
      <c r="AH6" s="120"/>
    </row>
    <row r="7" spans="1:34" ht="13.5" customHeight="1">
      <c r="A7" s="119"/>
      <c r="B7" s="108"/>
      <c r="C7" s="36"/>
      <c r="D7" s="36"/>
      <c r="E7" s="36"/>
      <c r="F7" s="36"/>
      <c r="G7" s="36"/>
      <c r="H7" s="36"/>
      <c r="I7" s="36"/>
      <c r="J7" s="36"/>
      <c r="K7" s="36"/>
      <c r="L7" s="36"/>
      <c r="M7" s="146"/>
      <c r="N7" s="104"/>
      <c r="O7" s="22"/>
      <c r="P7" s="38"/>
      <c r="Q7" s="38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10"/>
      <c r="AH7" s="120"/>
    </row>
    <row r="8" spans="1:34" ht="9" customHeight="1">
      <c r="A8" s="119"/>
      <c r="B8" s="108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104"/>
      <c r="O8" s="22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10"/>
      <c r="AH8" s="120"/>
    </row>
    <row r="9" spans="1:34" ht="9" customHeight="1">
      <c r="A9" s="119"/>
      <c r="B9" s="108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104"/>
      <c r="O9" s="22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10"/>
      <c r="AH9" s="120"/>
    </row>
    <row r="10" spans="1:34" ht="13.5" customHeight="1">
      <c r="A10" s="121"/>
      <c r="B10" s="108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104"/>
      <c r="O10" s="22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10"/>
      <c r="AH10" s="122"/>
    </row>
    <row r="11" spans="1:34" ht="13.5" customHeight="1">
      <c r="A11" s="121"/>
      <c r="B11" s="108"/>
      <c r="AF11" s="104"/>
      <c r="AG11" s="110"/>
      <c r="AH11" s="123"/>
    </row>
    <row r="12" spans="1:34" ht="13.5" customHeight="1">
      <c r="A12" s="124"/>
      <c r="B12" s="108"/>
      <c r="AF12" s="103"/>
      <c r="AG12" s="111"/>
      <c r="AH12" s="125"/>
    </row>
    <row r="13" spans="1:34" ht="13.5" customHeight="1">
      <c r="A13" s="124"/>
      <c r="B13" s="108"/>
      <c r="AF13" s="103"/>
      <c r="AG13" s="111"/>
      <c r="AH13" s="126"/>
    </row>
    <row r="14" spans="1:34" ht="13.5" customHeight="1">
      <c r="A14" s="124"/>
      <c r="B14" s="108"/>
      <c r="AF14" s="103"/>
      <c r="AG14" s="111"/>
      <c r="AH14" s="126"/>
    </row>
    <row r="15" spans="1:34" ht="13.5" customHeight="1">
      <c r="A15" s="124"/>
      <c r="B15" s="108"/>
      <c r="AF15" s="103"/>
      <c r="AG15" s="111"/>
      <c r="AH15" s="127"/>
    </row>
    <row r="16" spans="1:34" ht="13.5" customHeight="1">
      <c r="A16" s="119"/>
      <c r="B16" s="147"/>
      <c r="C16" s="230" t="s">
        <v>28</v>
      </c>
      <c r="D16" s="220"/>
      <c r="E16" s="220"/>
      <c r="F16" s="220"/>
      <c r="G16" s="220"/>
      <c r="H16" s="220"/>
      <c r="I16" s="220"/>
      <c r="J16" s="220"/>
      <c r="K16" s="236"/>
      <c r="L16" s="217" t="s">
        <v>29</v>
      </c>
      <c r="M16" s="218"/>
      <c r="N16" s="218"/>
      <c r="O16" s="218"/>
      <c r="P16" s="219"/>
      <c r="Q16" s="218"/>
      <c r="R16" s="218"/>
      <c r="S16" s="218"/>
      <c r="T16" s="218"/>
      <c r="U16" s="218"/>
      <c r="V16" s="218"/>
      <c r="W16" s="218"/>
      <c r="X16" s="218"/>
      <c r="Y16" s="218"/>
      <c r="Z16" s="218"/>
      <c r="AA16" s="218"/>
      <c r="AB16" s="230" t="s">
        <v>7</v>
      </c>
      <c r="AC16" s="220"/>
      <c r="AD16" s="220"/>
      <c r="AE16" s="220"/>
      <c r="AF16" s="221"/>
      <c r="AG16" s="109"/>
      <c r="AH16" s="120"/>
    </row>
    <row r="17" spans="1:34" ht="13.5" customHeight="1">
      <c r="A17" s="128"/>
      <c r="B17" s="108"/>
      <c r="C17" s="231" t="s">
        <v>30</v>
      </c>
      <c r="D17" s="115"/>
      <c r="E17" s="115"/>
      <c r="F17" s="115"/>
      <c r="G17" s="115"/>
      <c r="H17" s="115"/>
      <c r="I17" s="115"/>
      <c r="J17" s="115"/>
      <c r="K17" s="25"/>
      <c r="L17" s="231" t="s">
        <v>31</v>
      </c>
      <c r="M17" s="214"/>
      <c r="N17" s="215"/>
      <c r="O17" s="216"/>
      <c r="P17" s="233">
        <v>60</v>
      </c>
      <c r="Q17" s="115"/>
      <c r="R17" s="115"/>
      <c r="S17" s="115"/>
      <c r="T17" s="231" t="s">
        <v>32</v>
      </c>
      <c r="U17" s="234"/>
      <c r="V17" s="115"/>
      <c r="W17" s="115"/>
      <c r="X17" s="231" t="s">
        <v>33</v>
      </c>
      <c r="Y17" s="115"/>
      <c r="Z17" s="115"/>
      <c r="AA17" s="115"/>
      <c r="AB17" s="213"/>
      <c r="AC17" s="212"/>
      <c r="AD17" s="212"/>
      <c r="AE17" s="212"/>
      <c r="AF17" s="136"/>
      <c r="AG17" s="112"/>
      <c r="AH17" s="127"/>
    </row>
    <row r="18" spans="1:34" ht="13.5" customHeight="1">
      <c r="A18" s="129"/>
      <c r="B18" s="108"/>
      <c r="C18" s="222" t="str">
        <f>'Ajuda 01'!A6</f>
        <v>01</v>
      </c>
      <c r="D18" s="199"/>
      <c r="E18" s="200"/>
      <c r="F18" s="200"/>
      <c r="G18" s="200"/>
      <c r="H18" s="200"/>
      <c r="I18" s="200"/>
      <c r="J18" s="200"/>
      <c r="K18" s="29"/>
      <c r="L18" s="206"/>
      <c r="M18" s="200"/>
      <c r="N18" s="208"/>
      <c r="O18" s="209"/>
      <c r="P18" s="210"/>
      <c r="Q18" s="211"/>
      <c r="R18" s="211"/>
      <c r="S18" s="211"/>
      <c r="T18" s="210"/>
      <c r="U18" s="211"/>
      <c r="V18" s="211"/>
      <c r="W18" s="211"/>
      <c r="X18" s="210"/>
      <c r="Y18" s="201"/>
      <c r="Z18" s="201"/>
      <c r="AA18" s="201"/>
      <c r="AB18" s="207"/>
      <c r="AC18" s="201"/>
      <c r="AD18" s="202"/>
      <c r="AE18" s="201"/>
      <c r="AF18" s="203"/>
      <c r="AG18" s="112"/>
      <c r="AH18" s="126"/>
    </row>
    <row r="19" spans="1:34" ht="13.5" customHeight="1">
      <c r="A19" s="128"/>
      <c r="B19" s="108"/>
      <c r="C19" s="235" t="str">
        <f>'Ajuda 01'!B6</f>
        <v>SERVIÇOS PRELIMINARES</v>
      </c>
      <c r="D19" s="223"/>
      <c r="E19" s="224"/>
      <c r="F19" s="224"/>
      <c r="G19" s="224"/>
      <c r="H19" s="224"/>
      <c r="I19" s="224"/>
      <c r="J19" s="224"/>
      <c r="K19" s="25"/>
      <c r="L19" s="232">
        <f>'Ajuda 01'!$G$11*'Ajuda 02'!L20</f>
        <v>7.5</v>
      </c>
      <c r="M19" s="225"/>
      <c r="N19" s="228"/>
      <c r="O19" s="229"/>
      <c r="P19" s="232">
        <f>'Ajuda 01'!$G$11*'Ajuda 02'!P20</f>
        <v>7.5</v>
      </c>
      <c r="Q19" s="225"/>
      <c r="R19" s="225"/>
      <c r="S19" s="225"/>
      <c r="T19" s="232">
        <f>'Ajuda 01'!$G$11*'Ajuda 02'!T20</f>
        <v>7.5</v>
      </c>
      <c r="U19" s="225"/>
      <c r="V19" s="225"/>
      <c r="W19" s="225"/>
      <c r="X19" s="232">
        <f>'Ajuda 01'!$G$11*'Ajuda 02'!X20</f>
        <v>7.5</v>
      </c>
      <c r="Y19" s="225"/>
      <c r="Z19" s="225"/>
      <c r="AA19" s="225"/>
      <c r="AB19" s="232">
        <f>SUM(L19:AA19)</f>
        <v>30</v>
      </c>
      <c r="AC19" s="225"/>
      <c r="AD19" s="226"/>
      <c r="AE19" s="225"/>
      <c r="AF19" s="227"/>
      <c r="AG19" s="112"/>
      <c r="AH19" s="127"/>
    </row>
    <row r="20" spans="1:34" ht="13.5" customHeight="1">
      <c r="A20" s="130"/>
      <c r="B20" s="108"/>
      <c r="C20" s="204"/>
      <c r="D20" s="205"/>
      <c r="E20" s="205"/>
      <c r="F20" s="205"/>
      <c r="G20" s="205"/>
      <c r="H20" s="205"/>
      <c r="I20" s="205"/>
      <c r="J20" s="205"/>
      <c r="K20" s="8"/>
      <c r="L20" s="242">
        <v>0.25</v>
      </c>
      <c r="M20" s="205"/>
      <c r="N20" s="205"/>
      <c r="O20" s="205"/>
      <c r="P20" s="242">
        <v>0.25</v>
      </c>
      <c r="Q20" s="205"/>
      <c r="R20" s="205"/>
      <c r="S20" s="205"/>
      <c r="T20" s="242">
        <v>0.25</v>
      </c>
      <c r="U20" s="205"/>
      <c r="V20" s="205"/>
      <c r="W20" s="205"/>
      <c r="X20" s="242">
        <v>0.25</v>
      </c>
      <c r="Y20" s="205"/>
      <c r="Z20" s="205"/>
      <c r="AA20" s="205"/>
      <c r="AB20" s="274" t="str">
        <f>IF(AB19&lt;&gt;'Ajuda 01'!G11,"VERIFIQUE","")</f>
        <v/>
      </c>
      <c r="AC20" s="275"/>
      <c r="AD20" s="275"/>
      <c r="AE20" s="275"/>
      <c r="AF20" s="276"/>
      <c r="AG20" s="112"/>
      <c r="AH20" s="127"/>
    </row>
    <row r="21" spans="1:34" ht="13.5" customHeight="1">
      <c r="A21" s="128"/>
      <c r="B21" s="113"/>
      <c r="C21" s="114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36"/>
      <c r="AH21" s="126"/>
    </row>
    <row r="22" spans="1:34" ht="13.5" customHeight="1">
      <c r="A22" s="131"/>
      <c r="B22" s="132"/>
      <c r="C22" s="133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5"/>
    </row>
    <row r="23" spans="1:34">
      <c r="A23" s="39"/>
      <c r="B23" s="40"/>
      <c r="C23" s="41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</row>
    <row r="24" spans="1:34">
      <c r="A24" s="43"/>
      <c r="B24" s="40"/>
      <c r="C24" s="27"/>
      <c r="D24" s="33"/>
      <c r="E24" s="5"/>
      <c r="F24" s="5"/>
      <c r="G24" s="5"/>
      <c r="H24" s="5"/>
      <c r="I24" s="5"/>
      <c r="J24" s="5"/>
      <c r="K24" s="5"/>
      <c r="L24" s="5"/>
      <c r="M24" s="5"/>
      <c r="N24" s="33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33"/>
      <c r="AD24" s="5"/>
      <c r="AE24" s="5"/>
      <c r="AF24" s="5"/>
      <c r="AG24" s="5"/>
      <c r="AH24" s="5"/>
    </row>
    <row r="25" spans="1:34">
      <c r="A25" s="39"/>
      <c r="B25" s="40"/>
      <c r="C25" s="23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</row>
    <row r="26" spans="1:34">
      <c r="A26" s="28"/>
    </row>
    <row r="27" spans="1:34">
      <c r="A27" s="28"/>
    </row>
    <row r="28" spans="1:34">
      <c r="A28" s="28"/>
    </row>
  </sheetData>
  <sheetProtection password="D9F1" sheet="1"/>
  <phoneticPr fontId="9" type="noConversion"/>
  <printOptions horizontalCentered="1" verticalCentered="1"/>
  <pageMargins left="0.59055118110236227" right="0" top="0" bottom="0.59055118110236227" header="0.51181102362204722" footer="0.51181102362204722"/>
  <pageSetup orientation="landscape" horizontalDpi="180" verticalDpi="180" r:id="rId1"/>
  <headerFooter alignWithMargins="0">
    <oddFooter>Página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5AA59-80E9-4C4C-9011-C81554EDC3DA}">
  <dimension ref="A1:AF41"/>
  <sheetViews>
    <sheetView showGridLines="0" view="pageBreakPreview" zoomScaleNormal="100" zoomScaleSheetLayoutView="100" workbookViewId="0">
      <selection activeCell="Y20" sqref="Y20"/>
    </sheetView>
  </sheetViews>
  <sheetFormatPr defaultColWidth="11.42578125" defaultRowHeight="12.75"/>
  <cols>
    <col min="1" max="1" width="2.5703125" style="1" customWidth="1"/>
    <col min="2" max="8" width="2.85546875" style="1" customWidth="1"/>
    <col min="9" max="9" width="4" style="1" customWidth="1"/>
    <col min="10" max="15" width="2.85546875" style="1" customWidth="1"/>
    <col min="16" max="16" width="2.85546875" style="321" customWidth="1"/>
    <col min="17" max="18" width="2.85546875" style="1" customWidth="1"/>
    <col min="19" max="19" width="10.7109375" style="1" bestFit="1" customWidth="1"/>
    <col min="20" max="24" width="2.85546875" style="1" customWidth="1"/>
    <col min="25" max="25" width="9.7109375" style="1" bestFit="1" customWidth="1"/>
    <col min="26" max="26" width="2.85546875" style="1" customWidth="1"/>
    <col min="27" max="27" width="3" style="1" customWidth="1"/>
    <col min="28" max="28" width="4.28515625" style="1" customWidth="1"/>
    <col min="29" max="29" width="2.85546875" style="1" customWidth="1"/>
    <col min="30" max="16384" width="11.42578125" style="1"/>
  </cols>
  <sheetData>
    <row r="1" spans="1:32" ht="15.75">
      <c r="A1" s="539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304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8"/>
    </row>
    <row r="2" spans="1:32">
      <c r="A2" s="119"/>
      <c r="B2" s="284" t="s">
        <v>111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30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6"/>
      <c r="AC2" s="120"/>
    </row>
    <row r="3" spans="1:32">
      <c r="A3" s="119"/>
      <c r="B3" s="540" t="s">
        <v>128</v>
      </c>
      <c r="C3" s="541"/>
      <c r="D3" s="541"/>
      <c r="E3" s="541"/>
      <c r="F3" s="541"/>
      <c r="G3" s="541"/>
      <c r="H3" s="541"/>
      <c r="I3" s="541"/>
      <c r="J3" s="541"/>
      <c r="K3" s="541"/>
      <c r="L3" s="541"/>
      <c r="M3" s="541"/>
      <c r="N3" s="541"/>
      <c r="O3" s="541"/>
      <c r="P3" s="542"/>
      <c r="Q3" s="541"/>
      <c r="R3" s="541"/>
      <c r="S3" s="541"/>
      <c r="T3" s="541"/>
      <c r="U3" s="541"/>
      <c r="V3" s="541"/>
      <c r="W3" s="541"/>
      <c r="X3" s="541"/>
      <c r="Y3" s="541"/>
      <c r="Z3" s="541"/>
      <c r="AA3" s="541"/>
      <c r="AB3" s="543"/>
      <c r="AC3" s="120"/>
    </row>
    <row r="4" spans="1:32">
      <c r="A4" s="119"/>
      <c r="B4" s="540" t="s">
        <v>129</v>
      </c>
      <c r="C4" s="541"/>
      <c r="D4" s="541"/>
      <c r="E4" s="541"/>
      <c r="F4" s="541"/>
      <c r="G4" s="541"/>
      <c r="H4" s="541"/>
      <c r="I4" s="541"/>
      <c r="J4" s="541"/>
      <c r="K4" s="541"/>
      <c r="L4" s="541"/>
      <c r="M4" s="541"/>
      <c r="N4" s="541"/>
      <c r="O4" s="541"/>
      <c r="P4" s="542"/>
      <c r="Q4" s="541"/>
      <c r="R4" s="541"/>
      <c r="S4" s="541"/>
      <c r="T4" s="541"/>
      <c r="U4" s="541"/>
      <c r="V4" s="541"/>
      <c r="W4" s="541"/>
      <c r="X4" s="541"/>
      <c r="Y4" s="541"/>
      <c r="Z4" s="541"/>
      <c r="AA4" s="541"/>
      <c r="AB4" s="543"/>
      <c r="AC4" s="120"/>
    </row>
    <row r="5" spans="1:32">
      <c r="A5" s="119"/>
      <c r="B5" s="540" t="s">
        <v>105</v>
      </c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146"/>
      <c r="N5" s="104"/>
      <c r="O5" s="22"/>
      <c r="P5" s="306"/>
      <c r="Q5" s="38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10"/>
      <c r="AC5" s="120"/>
    </row>
    <row r="6" spans="1:32">
      <c r="A6" s="119"/>
      <c r="B6" s="138" t="s">
        <v>99</v>
      </c>
      <c r="C6" s="541"/>
      <c r="D6" s="541"/>
      <c r="E6" s="541"/>
      <c r="F6" s="541"/>
      <c r="G6" s="541"/>
      <c r="H6" s="541"/>
      <c r="I6" s="541"/>
      <c r="J6" s="541"/>
      <c r="K6" s="541"/>
      <c r="L6" s="541"/>
      <c r="M6" s="541"/>
      <c r="N6" s="104"/>
      <c r="O6" s="22"/>
      <c r="P6" s="307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10"/>
      <c r="AC6" s="120"/>
    </row>
    <row r="7" spans="1:32">
      <c r="A7" s="119"/>
      <c r="B7" s="533" t="s">
        <v>151</v>
      </c>
      <c r="C7" s="541"/>
      <c r="D7" s="541"/>
      <c r="E7" s="541"/>
      <c r="F7" s="541"/>
      <c r="G7" s="541"/>
      <c r="H7" s="541"/>
      <c r="I7" s="541"/>
      <c r="J7" s="541"/>
      <c r="K7" s="541"/>
      <c r="L7" s="541"/>
      <c r="M7" s="541"/>
      <c r="N7" s="104"/>
      <c r="O7" s="22"/>
      <c r="P7" s="307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10"/>
      <c r="AC7" s="120"/>
    </row>
    <row r="8" spans="1:32">
      <c r="A8" s="119"/>
      <c r="B8" s="138" t="s">
        <v>112</v>
      </c>
      <c r="C8" s="541"/>
      <c r="D8" s="541"/>
      <c r="E8" s="541"/>
      <c r="F8" s="541"/>
      <c r="G8" s="541"/>
      <c r="H8" s="541"/>
      <c r="I8" s="541"/>
      <c r="J8" s="541"/>
      <c r="K8" s="541"/>
      <c r="L8" s="541"/>
      <c r="M8" s="541"/>
      <c r="N8" s="104"/>
      <c r="O8" s="22"/>
      <c r="P8" s="307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10"/>
      <c r="AC8" s="120"/>
    </row>
    <row r="9" spans="1:32">
      <c r="A9" s="119"/>
      <c r="B9" s="540" t="s">
        <v>109</v>
      </c>
      <c r="C9" s="541"/>
      <c r="D9" s="541"/>
      <c r="E9" s="541"/>
      <c r="F9" s="541"/>
      <c r="G9" s="541"/>
      <c r="H9" s="541"/>
      <c r="I9" s="541"/>
      <c r="J9" s="541"/>
      <c r="K9" s="541"/>
      <c r="L9" s="541"/>
      <c r="M9" s="541"/>
      <c r="N9" s="104"/>
      <c r="O9" s="22"/>
      <c r="P9" s="307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10"/>
      <c r="AC9" s="120"/>
    </row>
    <row r="10" spans="1:32">
      <c r="A10" s="121"/>
      <c r="B10" s="540" t="s">
        <v>100</v>
      </c>
      <c r="C10" s="541"/>
      <c r="D10" s="541"/>
      <c r="E10" s="541"/>
      <c r="F10" s="541"/>
      <c r="G10" s="541"/>
      <c r="H10" s="541"/>
      <c r="I10" s="541"/>
      <c r="J10" s="541"/>
      <c r="K10" s="541"/>
      <c r="L10" s="541"/>
      <c r="M10" s="541"/>
      <c r="N10" s="104"/>
      <c r="O10" s="22"/>
      <c r="P10" s="307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10"/>
      <c r="AC10" s="122"/>
      <c r="AE10" s="36"/>
    </row>
    <row r="11" spans="1:32">
      <c r="A11" s="121"/>
      <c r="B11" s="540" t="s">
        <v>110</v>
      </c>
      <c r="C11" s="541"/>
      <c r="D11" s="541"/>
      <c r="E11" s="541"/>
      <c r="F11" s="541"/>
      <c r="G11" s="541"/>
      <c r="H11" s="541"/>
      <c r="I11" s="541"/>
      <c r="J11" s="541"/>
      <c r="K11" s="541"/>
      <c r="L11" s="541"/>
      <c r="M11" s="541"/>
      <c r="N11" s="104"/>
      <c r="O11" s="22"/>
      <c r="P11" s="307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10"/>
      <c r="AC11" s="123"/>
      <c r="AE11" s="36"/>
    </row>
    <row r="12" spans="1:32">
      <c r="A12" s="128"/>
      <c r="B12" s="288" t="s">
        <v>108</v>
      </c>
      <c r="C12" s="289"/>
      <c r="D12" s="290"/>
      <c r="E12" s="290"/>
      <c r="F12" s="290"/>
      <c r="G12" s="290"/>
      <c r="H12" s="289"/>
      <c r="I12" s="290"/>
      <c r="J12" s="290"/>
      <c r="K12" s="290"/>
      <c r="L12" s="290"/>
      <c r="M12" s="287"/>
      <c r="N12" s="228"/>
      <c r="O12" s="291"/>
      <c r="P12" s="303"/>
      <c r="Q12" s="292"/>
      <c r="R12" s="292"/>
      <c r="S12" s="292"/>
      <c r="T12" s="292"/>
      <c r="U12" s="292"/>
      <c r="V12" s="292"/>
      <c r="W12" s="292"/>
      <c r="X12" s="292"/>
      <c r="Y12" s="292"/>
      <c r="Z12" s="292"/>
      <c r="AA12" s="292"/>
      <c r="AB12" s="110"/>
      <c r="AC12" s="123"/>
      <c r="AE12" s="36"/>
    </row>
    <row r="13" spans="1:32" ht="13.5" thickBot="1">
      <c r="A13" s="128"/>
      <c r="B13" s="294" t="s">
        <v>2</v>
      </c>
      <c r="C13" s="289"/>
      <c r="D13" s="290"/>
      <c r="E13" s="290"/>
      <c r="F13" s="290"/>
      <c r="G13" s="290"/>
      <c r="H13" s="289"/>
      <c r="I13" s="296" t="s">
        <v>3</v>
      </c>
      <c r="J13" s="297"/>
      <c r="K13" s="297"/>
      <c r="L13" s="297"/>
      <c r="M13" s="298"/>
      <c r="N13" s="299"/>
      <c r="O13" s="300"/>
      <c r="Q13" s="292"/>
      <c r="S13" s="301" t="s">
        <v>91</v>
      </c>
      <c r="T13" s="301"/>
      <c r="U13" s="301"/>
      <c r="V13" s="292"/>
      <c r="X13" s="292"/>
      <c r="Y13" s="301" t="s">
        <v>81</v>
      </c>
      <c r="Z13" s="292"/>
      <c r="AA13" s="292"/>
      <c r="AB13" s="293"/>
      <c r="AC13" s="125"/>
      <c r="AE13" s="36"/>
    </row>
    <row r="14" spans="1:32">
      <c r="A14" s="128"/>
      <c r="B14" s="295" t="s">
        <v>92</v>
      </c>
      <c r="C14" s="296"/>
      <c r="D14" s="290"/>
      <c r="E14" s="290"/>
      <c r="F14" s="290"/>
      <c r="G14" s="296"/>
      <c r="H14" s="296"/>
      <c r="I14" s="296" t="s">
        <v>93</v>
      </c>
      <c r="J14" s="296"/>
      <c r="K14" s="290"/>
      <c r="L14" s="290"/>
      <c r="M14" s="287"/>
      <c r="N14" s="228"/>
      <c r="O14" s="302"/>
      <c r="Q14" s="225"/>
      <c r="S14" s="372">
        <v>30</v>
      </c>
      <c r="T14" s="378"/>
      <c r="U14" s="379"/>
      <c r="V14" s="380"/>
      <c r="W14" s="381"/>
      <c r="X14" s="382"/>
      <c r="Y14" s="388"/>
      <c r="Z14" s="292"/>
      <c r="AA14" s="292"/>
      <c r="AB14" s="293"/>
      <c r="AC14" s="125"/>
      <c r="AE14" s="403"/>
      <c r="AF14" s="403"/>
    </row>
    <row r="15" spans="1:32">
      <c r="A15" s="128"/>
      <c r="B15" s="295" t="s">
        <v>94</v>
      </c>
      <c r="C15" s="544"/>
      <c r="D15" s="37"/>
      <c r="E15" s="545"/>
      <c r="F15" s="545"/>
      <c r="G15" s="545"/>
      <c r="H15" s="545"/>
      <c r="I15" s="296" t="s">
        <v>82</v>
      </c>
      <c r="J15" s="545"/>
      <c r="K15" s="545"/>
      <c r="L15" s="545"/>
      <c r="M15" s="144"/>
      <c r="N15" s="145"/>
      <c r="O15" s="103"/>
      <c r="Q15" s="303"/>
      <c r="S15" s="373"/>
      <c r="T15" s="383"/>
      <c r="U15" s="384"/>
      <c r="V15" s="385"/>
      <c r="W15" s="386"/>
      <c r="X15" s="387"/>
      <c r="Y15" s="374">
        <v>5.8999999999999999E-3</v>
      </c>
      <c r="Z15" s="225"/>
      <c r="AA15" s="225"/>
      <c r="AB15" s="111"/>
      <c r="AC15" s="127"/>
      <c r="AE15" s="403"/>
      <c r="AF15" s="403"/>
    </row>
    <row r="16" spans="1:32">
      <c r="A16" s="128"/>
      <c r="B16" s="295" t="s">
        <v>95</v>
      </c>
      <c r="C16" s="544"/>
      <c r="D16" s="37"/>
      <c r="E16" s="545"/>
      <c r="F16" s="545"/>
      <c r="G16" s="545"/>
      <c r="H16" s="545"/>
      <c r="I16" s="296" t="s">
        <v>113</v>
      </c>
      <c r="J16" s="545"/>
      <c r="K16" s="545"/>
      <c r="L16" s="545"/>
      <c r="M16" s="144"/>
      <c r="N16" s="145"/>
      <c r="O16" s="103"/>
      <c r="Q16" s="303"/>
      <c r="S16" s="373"/>
      <c r="T16" s="383"/>
      <c r="U16" s="384"/>
      <c r="V16" s="385"/>
      <c r="W16" s="386"/>
      <c r="X16" s="387"/>
      <c r="Y16" s="374">
        <v>0.03</v>
      </c>
      <c r="Z16" s="225"/>
      <c r="AA16" s="225"/>
      <c r="AB16" s="111"/>
      <c r="AC16" s="127"/>
      <c r="AE16" s="403"/>
      <c r="AF16" s="403"/>
    </row>
    <row r="17" spans="1:32">
      <c r="A17" s="128"/>
      <c r="B17" s="295" t="s">
        <v>96</v>
      </c>
      <c r="C17" s="544"/>
      <c r="D17" s="37"/>
      <c r="E17" s="545"/>
      <c r="F17" s="545"/>
      <c r="G17" s="545"/>
      <c r="H17" s="545"/>
      <c r="I17" s="296" t="s">
        <v>146</v>
      </c>
      <c r="J17" s="545"/>
      <c r="K17" s="545"/>
      <c r="L17" s="545"/>
      <c r="M17" s="144"/>
      <c r="N17" s="145"/>
      <c r="O17" s="103"/>
      <c r="Q17" s="303"/>
      <c r="S17" s="373"/>
      <c r="T17" s="383"/>
      <c r="U17" s="384"/>
      <c r="V17" s="385"/>
      <c r="W17" s="386"/>
      <c r="X17" s="387"/>
      <c r="Y17" s="374">
        <v>1.77E-2</v>
      </c>
      <c r="Z17" s="225"/>
      <c r="AA17" s="225"/>
      <c r="AB17" s="111"/>
      <c r="AC17" s="127"/>
      <c r="AE17" s="403"/>
      <c r="AF17" s="403"/>
    </row>
    <row r="18" spans="1:32">
      <c r="A18" s="128"/>
      <c r="B18" s="295" t="s">
        <v>97</v>
      </c>
      <c r="C18" s="545"/>
      <c r="D18" s="545"/>
      <c r="E18" s="545"/>
      <c r="F18" s="545"/>
      <c r="G18" s="545"/>
      <c r="H18" s="545"/>
      <c r="I18" s="296" t="s">
        <v>122</v>
      </c>
      <c r="J18" s="545"/>
      <c r="K18" s="545"/>
      <c r="L18" s="545"/>
      <c r="M18" s="545"/>
      <c r="N18" s="545"/>
      <c r="O18" s="545"/>
      <c r="Q18" s="303"/>
      <c r="S18" s="373"/>
      <c r="T18" s="546"/>
      <c r="U18" s="547"/>
      <c r="V18" s="548"/>
      <c r="W18" s="386"/>
      <c r="X18" s="549"/>
      <c r="Y18" s="374">
        <f>LDI!C30</f>
        <v>6.6500000000000004E-2</v>
      </c>
      <c r="Z18" s="550"/>
      <c r="AA18" s="550"/>
      <c r="AB18" s="551"/>
      <c r="AC18" s="127"/>
      <c r="AE18" s="403"/>
      <c r="AF18" s="403"/>
    </row>
    <row r="19" spans="1:32">
      <c r="A19" s="129"/>
      <c r="B19" s="295" t="s">
        <v>98</v>
      </c>
      <c r="C19" s="541"/>
      <c r="D19" s="545"/>
      <c r="E19" s="545"/>
      <c r="F19" s="545"/>
      <c r="G19" s="545"/>
      <c r="H19" s="545"/>
      <c r="I19" s="296" t="s">
        <v>115</v>
      </c>
      <c r="J19" s="545"/>
      <c r="K19" s="545"/>
      <c r="L19" s="545"/>
      <c r="M19" s="545"/>
      <c r="N19" s="545"/>
      <c r="O19" s="545"/>
      <c r="Q19" s="303"/>
      <c r="S19" s="373"/>
      <c r="T19" s="546"/>
      <c r="U19" s="547"/>
      <c r="V19" s="548"/>
      <c r="W19" s="386"/>
      <c r="X19" s="549"/>
      <c r="Y19" s="374">
        <v>6.1600000000000002E-2</v>
      </c>
      <c r="Z19" s="550"/>
      <c r="AA19" s="550"/>
      <c r="AB19" s="551"/>
      <c r="AC19" s="126"/>
      <c r="AE19" s="297"/>
      <c r="AF19" s="297"/>
    </row>
    <row r="20" spans="1:32">
      <c r="A20" s="128"/>
      <c r="B20" s="295" t="s">
        <v>114</v>
      </c>
      <c r="C20" s="541"/>
      <c r="D20" s="545"/>
      <c r="E20" s="545"/>
      <c r="F20" s="545"/>
      <c r="G20" s="545"/>
      <c r="H20" s="545"/>
      <c r="I20" s="296" t="s">
        <v>104</v>
      </c>
      <c r="J20" s="545"/>
      <c r="K20" s="545"/>
      <c r="L20" s="545"/>
      <c r="M20" s="545"/>
      <c r="N20" s="545"/>
      <c r="O20" s="545"/>
      <c r="Q20" s="303"/>
      <c r="S20" s="375">
        <v>38.299999999999997</v>
      </c>
      <c r="T20" s="546"/>
      <c r="U20" s="547"/>
      <c r="V20" s="548"/>
      <c r="W20" s="386"/>
      <c r="X20" s="552"/>
      <c r="Y20" s="389"/>
      <c r="Z20" s="545"/>
      <c r="AA20" s="545"/>
      <c r="AB20" s="551"/>
      <c r="AC20" s="127"/>
      <c r="AE20" s="404"/>
      <c r="AF20" s="404"/>
    </row>
    <row r="21" spans="1:32" ht="13.5" thickBot="1">
      <c r="A21" s="128"/>
      <c r="B21" s="295" t="s">
        <v>150</v>
      </c>
      <c r="C21" s="541"/>
      <c r="D21" s="545"/>
      <c r="E21" s="545"/>
      <c r="F21" s="545"/>
      <c r="G21" s="545"/>
      <c r="H21" s="545"/>
      <c r="I21" s="296" t="s">
        <v>127</v>
      </c>
      <c r="J21" s="545"/>
      <c r="K21" s="545"/>
      <c r="L21" s="545"/>
      <c r="M21" s="545"/>
      <c r="N21" s="545"/>
      <c r="O21" s="545"/>
      <c r="Q21" s="303"/>
      <c r="S21" s="376"/>
      <c r="T21" s="553"/>
      <c r="U21" s="554"/>
      <c r="V21" s="555"/>
      <c r="W21" s="555"/>
      <c r="X21" s="556"/>
      <c r="Y21" s="377">
        <f>((1+Y19)*(1+Y15)*(1+Y16+Y17)/(1-Y18))-1</f>
        <v>0.19850000000000001</v>
      </c>
      <c r="Z21" s="545"/>
      <c r="AA21" s="545"/>
      <c r="AB21" s="551"/>
      <c r="AC21" s="127"/>
    </row>
    <row r="22" spans="1:32">
      <c r="A22" s="130"/>
      <c r="B22" s="295"/>
      <c r="C22" s="545"/>
      <c r="D22" s="545"/>
      <c r="E22" s="545"/>
      <c r="F22" s="545"/>
      <c r="G22" s="545"/>
      <c r="H22" s="545"/>
      <c r="I22" s="545"/>
      <c r="J22" s="545"/>
      <c r="K22" s="545"/>
      <c r="L22" s="545"/>
      <c r="M22" s="545"/>
      <c r="N22" s="545"/>
      <c r="O22" s="545"/>
      <c r="P22" s="557"/>
      <c r="Q22" s="545"/>
      <c r="R22" s="545"/>
      <c r="S22" s="545"/>
      <c r="T22" s="545"/>
      <c r="U22" s="545"/>
      <c r="V22" s="545"/>
      <c r="W22" s="545"/>
      <c r="X22" s="545"/>
      <c r="Y22" s="301"/>
      <c r="Z22" s="545"/>
      <c r="AA22" s="545"/>
      <c r="AB22" s="551"/>
      <c r="AC22" s="127"/>
    </row>
    <row r="23" spans="1:32">
      <c r="A23" s="130"/>
      <c r="B23" s="362" t="s">
        <v>157</v>
      </c>
      <c r="C23" s="550"/>
      <c r="D23" s="550"/>
      <c r="E23" s="550"/>
      <c r="F23" s="550"/>
      <c r="G23" s="550"/>
      <c r="H23" s="550"/>
      <c r="I23" s="550"/>
      <c r="J23" s="550"/>
      <c r="K23" s="550"/>
      <c r="L23" s="550"/>
      <c r="M23" s="550"/>
      <c r="N23" s="550"/>
      <c r="O23" s="550"/>
      <c r="P23" s="558"/>
      <c r="Q23" s="550"/>
      <c r="R23" s="550"/>
      <c r="S23" s="550"/>
      <c r="T23" s="550"/>
      <c r="U23" s="550"/>
      <c r="V23" s="550"/>
      <c r="W23" s="550"/>
      <c r="X23" s="550"/>
      <c r="Y23" s="550"/>
      <c r="Z23" s="550"/>
      <c r="AA23" s="550"/>
      <c r="AB23" s="559"/>
      <c r="AC23" s="127"/>
    </row>
    <row r="24" spans="1:32" ht="13.5" thickBot="1">
      <c r="A24" s="130"/>
      <c r="B24" s="782" t="s">
        <v>137</v>
      </c>
      <c r="C24" s="780"/>
      <c r="D24" s="780"/>
      <c r="E24" s="780"/>
      <c r="F24" s="780"/>
      <c r="G24" s="780"/>
      <c r="H24" s="780"/>
      <c r="I24" s="780"/>
      <c r="J24" s="780"/>
      <c r="K24" s="780"/>
      <c r="L24" s="780"/>
      <c r="M24" s="780"/>
      <c r="N24" s="780"/>
      <c r="O24" s="780"/>
      <c r="P24" s="780"/>
      <c r="Q24" s="780"/>
      <c r="R24" s="780"/>
      <c r="S24" s="780"/>
      <c r="T24" s="780"/>
      <c r="U24" s="780"/>
      <c r="V24" s="780"/>
      <c r="W24" s="780"/>
      <c r="X24" s="780"/>
      <c r="Y24" s="780"/>
      <c r="Z24" s="780"/>
      <c r="AA24" s="780"/>
      <c r="AB24" s="781"/>
      <c r="AC24" s="127"/>
    </row>
    <row r="25" spans="1:32" ht="13.5" thickBot="1">
      <c r="A25" s="130"/>
      <c r="B25" s="362"/>
      <c r="C25" s="550"/>
      <c r="D25" s="550"/>
      <c r="E25" s="550"/>
      <c r="J25" s="405" t="s">
        <v>116</v>
      </c>
      <c r="K25" s="560"/>
      <c r="L25" s="561"/>
      <c r="M25" s="562"/>
      <c r="N25" s="406" t="s">
        <v>117</v>
      </c>
      <c r="O25" s="563"/>
      <c r="P25" s="563"/>
      <c r="Q25" s="564"/>
      <c r="R25" s="405" t="s">
        <v>118</v>
      </c>
      <c r="S25" s="560"/>
      <c r="T25" s="560"/>
      <c r="U25" s="562"/>
      <c r="V25" s="402" t="s">
        <v>119</v>
      </c>
      <c r="W25" s="550"/>
      <c r="X25" s="550"/>
      <c r="Y25" s="550"/>
      <c r="Z25" s="550"/>
      <c r="AA25" s="550"/>
      <c r="AB25" s="559"/>
      <c r="AC25" s="127"/>
    </row>
    <row r="26" spans="1:32" ht="13.5" thickBot="1">
      <c r="A26" s="130"/>
      <c r="B26" s="138"/>
      <c r="C26" s="405" t="s">
        <v>120</v>
      </c>
      <c r="D26" s="560"/>
      <c r="E26" s="560"/>
      <c r="F26" s="327"/>
      <c r="G26" s="327"/>
      <c r="H26" s="327"/>
      <c r="I26" s="338"/>
      <c r="J26" s="770">
        <v>5.8999999999999999E-3</v>
      </c>
      <c r="K26" s="771"/>
      <c r="L26" s="771"/>
      <c r="M26" s="772"/>
      <c r="N26" s="770">
        <v>1.23E-2</v>
      </c>
      <c r="O26" s="771"/>
      <c r="P26" s="771"/>
      <c r="Q26" s="772"/>
      <c r="R26" s="770">
        <v>1.3899999999999999E-2</v>
      </c>
      <c r="S26" s="771"/>
      <c r="T26" s="771"/>
      <c r="U26" s="772"/>
      <c r="V26" s="402" t="s">
        <v>119</v>
      </c>
      <c r="W26" s="550"/>
      <c r="X26" s="550"/>
      <c r="Y26" s="550"/>
      <c r="Z26" s="550"/>
      <c r="AA26" s="550"/>
      <c r="AB26" s="559"/>
      <c r="AC26" s="127"/>
    </row>
    <row r="27" spans="1:32" ht="13.5" thickBot="1">
      <c r="A27" s="130"/>
      <c r="B27" s="138"/>
      <c r="C27" s="405" t="s">
        <v>121</v>
      </c>
      <c r="D27" s="560"/>
      <c r="E27" s="560"/>
      <c r="F27" s="327"/>
      <c r="G27" s="327"/>
      <c r="H27" s="327"/>
      <c r="I27" s="338"/>
      <c r="J27" s="770">
        <v>0.03</v>
      </c>
      <c r="K27" s="771"/>
      <c r="L27" s="771"/>
      <c r="M27" s="772"/>
      <c r="N27" s="770">
        <v>0.04</v>
      </c>
      <c r="O27" s="771"/>
      <c r="P27" s="771"/>
      <c r="Q27" s="772"/>
      <c r="R27" s="770">
        <v>5.5E-2</v>
      </c>
      <c r="S27" s="771"/>
      <c r="T27" s="771"/>
      <c r="U27" s="772"/>
      <c r="V27" s="402" t="s">
        <v>119</v>
      </c>
      <c r="W27" s="550"/>
      <c r="X27" s="550"/>
      <c r="Y27" s="550"/>
      <c r="Z27" s="550"/>
      <c r="AA27" s="550"/>
      <c r="AB27" s="559"/>
      <c r="AC27" s="127"/>
    </row>
    <row r="28" spans="1:32" ht="13.5" thickBot="1">
      <c r="A28" s="130"/>
      <c r="B28" s="138"/>
      <c r="C28" s="405" t="s">
        <v>149</v>
      </c>
      <c r="D28" s="560"/>
      <c r="E28" s="560"/>
      <c r="F28" s="327"/>
      <c r="G28" s="327"/>
      <c r="H28" s="327"/>
      <c r="I28" s="338"/>
      <c r="J28" s="770">
        <v>1.77E-2</v>
      </c>
      <c r="K28" s="771"/>
      <c r="L28" s="771"/>
      <c r="M28" s="772"/>
      <c r="N28" s="770">
        <v>2.07E-2</v>
      </c>
      <c r="O28" s="771"/>
      <c r="P28" s="771"/>
      <c r="Q28" s="772"/>
      <c r="R28" s="770">
        <v>2.2700000000000001E-2</v>
      </c>
      <c r="S28" s="771"/>
      <c r="T28" s="771"/>
      <c r="U28" s="772"/>
      <c r="V28" s="402"/>
      <c r="W28" s="550"/>
      <c r="X28" s="550"/>
      <c r="Y28" s="550"/>
      <c r="Z28" s="550"/>
      <c r="AA28" s="550"/>
      <c r="AB28" s="559"/>
      <c r="AC28" s="127"/>
    </row>
    <row r="29" spans="1:32" ht="13.5" thickBot="1">
      <c r="A29" s="130"/>
      <c r="B29" s="138"/>
      <c r="C29" s="405" t="s">
        <v>133</v>
      </c>
      <c r="D29" s="560"/>
      <c r="E29" s="560"/>
      <c r="F29" s="327"/>
      <c r="G29" s="327"/>
      <c r="H29" s="327"/>
      <c r="I29" s="338"/>
      <c r="J29" s="770">
        <v>6.1600000000000002E-2</v>
      </c>
      <c r="K29" s="771"/>
      <c r="L29" s="771"/>
      <c r="M29" s="772"/>
      <c r="N29" s="770">
        <v>7.3999999999999996E-2</v>
      </c>
      <c r="O29" s="771"/>
      <c r="P29" s="771"/>
      <c r="Q29" s="772"/>
      <c r="R29" s="770">
        <v>8.9599999999999999E-2</v>
      </c>
      <c r="S29" s="771"/>
      <c r="T29" s="771"/>
      <c r="U29" s="772"/>
      <c r="V29" s="402" t="s">
        <v>119</v>
      </c>
      <c r="W29" s="550"/>
      <c r="X29" s="550"/>
      <c r="Y29" s="550"/>
      <c r="Z29" s="550"/>
      <c r="AA29" s="550"/>
      <c r="AB29" s="559"/>
      <c r="AC29" s="127"/>
    </row>
    <row r="30" spans="1:32" ht="13.5" thickBot="1">
      <c r="A30" s="130"/>
      <c r="B30" s="138"/>
      <c r="C30" s="405" t="s">
        <v>122</v>
      </c>
      <c r="D30" s="560"/>
      <c r="E30" s="560"/>
      <c r="F30" s="327"/>
      <c r="G30" s="327"/>
      <c r="H30" s="327"/>
      <c r="I30" s="338"/>
      <c r="J30" s="565"/>
      <c r="K30" s="560"/>
      <c r="L30" s="560"/>
      <c r="M30" s="562"/>
      <c r="N30" s="565"/>
      <c r="O30" s="560"/>
      <c r="P30" s="560"/>
      <c r="Q30" s="562"/>
      <c r="R30" s="565"/>
      <c r="S30" s="560"/>
      <c r="T30" s="560"/>
      <c r="U30" s="562"/>
      <c r="V30" s="402" t="s">
        <v>119</v>
      </c>
      <c r="W30" s="550"/>
      <c r="X30" s="550"/>
      <c r="Y30" s="550"/>
      <c r="Z30" s="550"/>
      <c r="AA30" s="550"/>
      <c r="AB30" s="559"/>
      <c r="AC30" s="127"/>
    </row>
    <row r="31" spans="1:32" ht="13.5" thickBot="1">
      <c r="A31" s="130"/>
      <c r="B31" s="138"/>
      <c r="C31" s="405" t="s">
        <v>107</v>
      </c>
      <c r="D31" s="560"/>
      <c r="E31" s="560"/>
      <c r="F31" s="327"/>
      <c r="G31" s="327"/>
      <c r="H31" s="327"/>
      <c r="I31" s="338"/>
      <c r="J31" s="773" t="s">
        <v>125</v>
      </c>
      <c r="K31" s="774"/>
      <c r="L31" s="774"/>
      <c r="M31" s="775"/>
      <c r="N31" s="773" t="s">
        <v>125</v>
      </c>
      <c r="O31" s="774"/>
      <c r="P31" s="774"/>
      <c r="Q31" s="775"/>
      <c r="R31" s="773" t="s">
        <v>125</v>
      </c>
      <c r="S31" s="774"/>
      <c r="T31" s="774"/>
      <c r="U31" s="775"/>
      <c r="V31" s="402" t="s">
        <v>119</v>
      </c>
      <c r="W31" s="550"/>
      <c r="X31" s="550"/>
      <c r="Y31" s="550"/>
      <c r="Z31" s="550"/>
      <c r="AA31" s="550"/>
      <c r="AB31" s="559"/>
      <c r="AC31" s="127"/>
    </row>
    <row r="32" spans="1:32" ht="13.5" thickBot="1">
      <c r="A32" s="130"/>
      <c r="B32" s="138"/>
      <c r="C32" s="405" t="s">
        <v>123</v>
      </c>
      <c r="D32" s="560"/>
      <c r="E32" s="560"/>
      <c r="F32" s="327"/>
      <c r="G32" s="327"/>
      <c r="H32" s="327"/>
      <c r="I32" s="338"/>
      <c r="J32" s="773" t="s">
        <v>126</v>
      </c>
      <c r="K32" s="774"/>
      <c r="L32" s="774"/>
      <c r="M32" s="775"/>
      <c r="N32" s="773" t="s">
        <v>126</v>
      </c>
      <c r="O32" s="774"/>
      <c r="P32" s="774"/>
      <c r="Q32" s="775"/>
      <c r="R32" s="773" t="s">
        <v>126</v>
      </c>
      <c r="S32" s="774"/>
      <c r="T32" s="774"/>
      <c r="U32" s="775"/>
      <c r="V32" s="402" t="s">
        <v>119</v>
      </c>
      <c r="W32" s="550"/>
      <c r="X32" s="550"/>
      <c r="Y32" s="550"/>
      <c r="Z32" s="550"/>
      <c r="AA32" s="550"/>
      <c r="AB32" s="559"/>
      <c r="AC32" s="127"/>
    </row>
    <row r="33" spans="1:29" ht="13.5" thickBot="1">
      <c r="A33" s="130"/>
      <c r="B33" s="138"/>
      <c r="C33" s="405" t="s">
        <v>124</v>
      </c>
      <c r="D33" s="560"/>
      <c r="E33" s="560"/>
      <c r="F33" s="327"/>
      <c r="G33" s="327"/>
      <c r="H33" s="327"/>
      <c r="I33" s="338"/>
      <c r="J33" s="773" t="s">
        <v>125</v>
      </c>
      <c r="K33" s="774"/>
      <c r="L33" s="774"/>
      <c r="M33" s="775"/>
      <c r="N33" s="773" t="s">
        <v>125</v>
      </c>
      <c r="O33" s="774"/>
      <c r="P33" s="774"/>
      <c r="Q33" s="775"/>
      <c r="R33" s="773" t="s">
        <v>125</v>
      </c>
      <c r="S33" s="774"/>
      <c r="T33" s="774"/>
      <c r="U33" s="775"/>
      <c r="V33" s="402"/>
      <c r="W33" s="550"/>
      <c r="X33" s="550"/>
      <c r="Y33" s="550"/>
      <c r="Z33" s="550"/>
      <c r="AA33" s="550"/>
      <c r="AB33" s="559"/>
      <c r="AC33" s="127"/>
    </row>
    <row r="34" spans="1:29" ht="13.5" thickBot="1">
      <c r="A34" s="130"/>
      <c r="B34" s="138"/>
      <c r="C34" s="405" t="s">
        <v>155</v>
      </c>
      <c r="D34" s="560"/>
      <c r="E34" s="560"/>
      <c r="F34" s="327"/>
      <c r="G34" s="327"/>
      <c r="H34" s="327"/>
      <c r="I34" s="338"/>
      <c r="J34" s="773" t="s">
        <v>560</v>
      </c>
      <c r="K34" s="774"/>
      <c r="L34" s="774"/>
      <c r="M34" s="775"/>
      <c r="N34" s="773" t="s">
        <v>560</v>
      </c>
      <c r="O34" s="774"/>
      <c r="P34" s="774"/>
      <c r="Q34" s="775"/>
      <c r="R34" s="773" t="s">
        <v>560</v>
      </c>
      <c r="S34" s="774"/>
      <c r="T34" s="774"/>
      <c r="U34" s="775"/>
      <c r="V34" s="402" t="s">
        <v>119</v>
      </c>
      <c r="W34" s="550"/>
      <c r="X34" s="550"/>
      <c r="Y34" s="550"/>
      <c r="Z34" s="550"/>
      <c r="AA34" s="550"/>
      <c r="AB34" s="559"/>
      <c r="AC34" s="127"/>
    </row>
    <row r="35" spans="1:29" ht="13.5" thickBot="1">
      <c r="A35" s="130"/>
      <c r="B35" s="138"/>
      <c r="C35" s="405" t="s">
        <v>7</v>
      </c>
      <c r="D35" s="560"/>
      <c r="E35" s="560"/>
      <c r="F35" s="327"/>
      <c r="G35" s="327"/>
      <c r="H35" s="327"/>
      <c r="I35" s="338"/>
      <c r="J35" s="776">
        <v>0.19850000000000001</v>
      </c>
      <c r="K35" s="777"/>
      <c r="L35" s="777"/>
      <c r="M35" s="778"/>
      <c r="N35" s="776">
        <v>0.2354</v>
      </c>
      <c r="O35" s="777"/>
      <c r="P35" s="777"/>
      <c r="Q35" s="778"/>
      <c r="R35" s="776">
        <v>0.27539999999999998</v>
      </c>
      <c r="S35" s="777"/>
      <c r="T35" s="777"/>
      <c r="U35" s="778"/>
      <c r="V35" s="402" t="s">
        <v>119</v>
      </c>
      <c r="W35" s="550"/>
      <c r="X35" s="550"/>
      <c r="Y35" s="550"/>
      <c r="Z35" s="550"/>
      <c r="AA35" s="550"/>
      <c r="AB35" s="559"/>
      <c r="AC35" s="127"/>
    </row>
    <row r="36" spans="1:29">
      <c r="A36" s="130"/>
      <c r="B36" s="566"/>
      <c r="C36" s="550"/>
      <c r="D36" s="550"/>
      <c r="E36" s="550"/>
      <c r="F36" s="25"/>
      <c r="G36" s="25"/>
      <c r="H36" s="25"/>
      <c r="I36" s="25"/>
      <c r="J36" s="550"/>
      <c r="K36" s="550"/>
      <c r="L36" s="550"/>
      <c r="M36" s="550"/>
      <c r="N36" s="550"/>
      <c r="O36" s="550"/>
      <c r="P36" s="550"/>
      <c r="Q36" s="550"/>
      <c r="R36" s="550"/>
      <c r="S36" s="550"/>
      <c r="T36" s="550"/>
      <c r="U36" s="550"/>
      <c r="V36" s="402"/>
      <c r="W36" s="550"/>
      <c r="X36" s="550"/>
      <c r="Y36" s="550"/>
      <c r="Z36" s="550"/>
      <c r="AA36" s="550"/>
      <c r="AB36" s="559"/>
      <c r="AC36" s="127"/>
    </row>
    <row r="37" spans="1:29">
      <c r="A37" s="130"/>
      <c r="B37" s="779" t="s">
        <v>159</v>
      </c>
      <c r="C37" s="780"/>
      <c r="D37" s="780"/>
      <c r="E37" s="780"/>
      <c r="F37" s="780"/>
      <c r="G37" s="780"/>
      <c r="H37" s="780"/>
      <c r="I37" s="780"/>
      <c r="J37" s="780"/>
      <c r="K37" s="780"/>
      <c r="L37" s="780"/>
      <c r="M37" s="780"/>
      <c r="N37" s="780"/>
      <c r="O37" s="780"/>
      <c r="P37" s="780"/>
      <c r="Q37" s="780"/>
      <c r="R37" s="780"/>
      <c r="S37" s="780"/>
      <c r="T37" s="780"/>
      <c r="U37" s="780"/>
      <c r="V37" s="780"/>
      <c r="W37" s="780"/>
      <c r="X37" s="780"/>
      <c r="Y37" s="780"/>
      <c r="Z37" s="780"/>
      <c r="AA37" s="780"/>
      <c r="AB37" s="781"/>
      <c r="AC37" s="127"/>
    </row>
    <row r="38" spans="1:29">
      <c r="A38" s="130"/>
      <c r="B38" s="361"/>
      <c r="C38" s="289"/>
      <c r="D38" s="289"/>
      <c r="E38" s="289"/>
      <c r="F38" s="289"/>
      <c r="G38" s="289"/>
      <c r="H38" s="289"/>
      <c r="I38" s="289"/>
      <c r="J38" s="289"/>
      <c r="K38" s="289"/>
      <c r="L38" s="289"/>
      <c r="M38" s="289"/>
      <c r="N38" s="289"/>
      <c r="O38" s="289"/>
      <c r="P38" s="311"/>
      <c r="Q38" s="289"/>
      <c r="R38" s="289"/>
      <c r="S38" s="289"/>
      <c r="T38" s="289"/>
      <c r="U38" s="289"/>
      <c r="V38" s="289"/>
      <c r="W38" s="289"/>
      <c r="X38" s="289"/>
      <c r="Y38" s="289"/>
      <c r="Z38" s="289"/>
      <c r="AA38" s="289"/>
      <c r="AB38" s="312"/>
      <c r="AC38" s="127"/>
    </row>
    <row r="39" spans="1:29">
      <c r="A39" s="130"/>
      <c r="B39" s="361"/>
      <c r="C39" s="545"/>
      <c r="D39" s="545"/>
      <c r="E39" s="545"/>
      <c r="F39" s="545"/>
      <c r="G39" s="545"/>
      <c r="H39" s="545"/>
      <c r="I39" s="545"/>
      <c r="J39" s="545"/>
      <c r="K39" s="545"/>
      <c r="L39" s="545"/>
      <c r="M39" s="545"/>
      <c r="N39" s="545"/>
      <c r="O39" s="545"/>
      <c r="P39" s="557"/>
      <c r="Q39" s="545"/>
      <c r="R39" s="545"/>
      <c r="S39" s="545"/>
      <c r="T39" s="545"/>
      <c r="U39" s="545"/>
      <c r="V39" s="545"/>
      <c r="W39" s="545"/>
      <c r="X39" s="545"/>
      <c r="Y39" s="545"/>
      <c r="Z39" s="545"/>
      <c r="AA39" s="545"/>
      <c r="AB39" s="551"/>
      <c r="AC39" s="127"/>
    </row>
    <row r="40" spans="1:29">
      <c r="A40" s="128"/>
      <c r="B40" s="113"/>
      <c r="C40" s="114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308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36"/>
      <c r="AC40" s="126"/>
    </row>
    <row r="41" spans="1:29">
      <c r="A41" s="131"/>
      <c r="B41" s="132"/>
      <c r="C41" s="133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309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5"/>
    </row>
  </sheetData>
  <sheetProtection algorithmName="SHA-512" hashValue="0are2t6q+YUIEQtu82HXWLeksWzz9bRlvQu091hEpC7K2bY3zMxet/dTeKpnjq68gOeSFjNSdQVXsSdo1PQxIw==" saltValue="VzuuiMCQ770pPjCjOBgLIg==" spinCount="100000" sheet="1"/>
  <mergeCells count="29">
    <mergeCell ref="B37:AB37"/>
    <mergeCell ref="J34:M34"/>
    <mergeCell ref="N34:Q34"/>
    <mergeCell ref="R34:U34"/>
    <mergeCell ref="B24:AB24"/>
    <mergeCell ref="R28:U28"/>
    <mergeCell ref="J26:M26"/>
    <mergeCell ref="J27:M27"/>
    <mergeCell ref="J28:M28"/>
    <mergeCell ref="R31:U31"/>
    <mergeCell ref="N26:Q26"/>
    <mergeCell ref="N27:Q27"/>
    <mergeCell ref="N28:Q28"/>
    <mergeCell ref="N29:Q29"/>
    <mergeCell ref="R26:U26"/>
    <mergeCell ref="R27:U27"/>
    <mergeCell ref="J29:M29"/>
    <mergeCell ref="R32:U32"/>
    <mergeCell ref="J35:M35"/>
    <mergeCell ref="N35:Q35"/>
    <mergeCell ref="R35:U35"/>
    <mergeCell ref="R29:U29"/>
    <mergeCell ref="R33:U33"/>
    <mergeCell ref="J31:M31"/>
    <mergeCell ref="J32:M32"/>
    <mergeCell ref="J33:M33"/>
    <mergeCell ref="N31:Q31"/>
    <mergeCell ref="N32:Q32"/>
    <mergeCell ref="N33:Q33"/>
  </mergeCells>
  <phoneticPr fontId="9" type="noConversion"/>
  <pageMargins left="0.78740157499999996" right="0.78740157499999996" top="0.984251969" bottom="0.984251969" header="0.49212598499999999" footer="0.49212598499999999"/>
  <pageSetup paperSize="9" scale="86" orientation="portrait" horizont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248E1-A163-49A1-A53B-65FD84EA1A69}">
  <dimension ref="A1:J171"/>
  <sheetViews>
    <sheetView showGridLines="0" showZeros="0" tabSelected="1" view="pageBreakPreview" zoomScaleNormal="115" zoomScaleSheetLayoutView="100" workbookViewId="0">
      <selection activeCell="C2" sqref="C2"/>
    </sheetView>
  </sheetViews>
  <sheetFormatPr defaultColWidth="11.42578125" defaultRowHeight="12.75"/>
  <cols>
    <col min="1" max="1" width="9.7109375" style="2" customWidth="1"/>
    <col min="2" max="2" width="10.5703125" style="2" customWidth="1"/>
    <col min="3" max="3" width="8.85546875" style="243" customWidth="1"/>
    <col min="4" max="4" width="40.7109375" style="437" customWidth="1"/>
    <col min="5" max="5" width="5.140625" style="244" customWidth="1"/>
    <col min="6" max="6" width="9.42578125" style="390" customWidth="1"/>
    <col min="7" max="7" width="11" style="246" customWidth="1"/>
    <col min="8" max="8" width="11.140625" style="246" customWidth="1"/>
    <col min="9" max="9" width="13.5703125" style="247" customWidth="1"/>
    <col min="10" max="10" width="11.42578125" style="2" customWidth="1"/>
    <col min="11" max="16384" width="11.42578125" style="2"/>
  </cols>
  <sheetData>
    <row r="1" spans="1:9">
      <c r="C1" s="270" t="s">
        <v>559</v>
      </c>
    </row>
    <row r="2" spans="1:9">
      <c r="C2" s="270"/>
    </row>
    <row r="3" spans="1:9">
      <c r="C3" s="270"/>
    </row>
    <row r="4" spans="1:9">
      <c r="C4" s="248"/>
    </row>
    <row r="7" spans="1:9">
      <c r="C7" s="244" t="s">
        <v>35</v>
      </c>
    </row>
    <row r="8" spans="1:9">
      <c r="C8" s="244"/>
      <c r="D8" s="438"/>
      <c r="E8" s="250"/>
      <c r="F8" s="391"/>
      <c r="G8" s="251"/>
      <c r="H8" s="251"/>
      <c r="I8" s="252"/>
    </row>
    <row r="9" spans="1:9">
      <c r="C9" s="535" t="s">
        <v>152</v>
      </c>
      <c r="D9" s="537">
        <v>45912</v>
      </c>
      <c r="E9" s="536" t="s">
        <v>153</v>
      </c>
      <c r="G9" s="572">
        <v>45839</v>
      </c>
    </row>
    <row r="10" spans="1:9" ht="21" customHeight="1">
      <c r="C10" s="150" t="s">
        <v>34</v>
      </c>
      <c r="D10" s="784" t="s">
        <v>472</v>
      </c>
      <c r="E10" s="784"/>
      <c r="F10" s="784"/>
      <c r="G10" s="784"/>
      <c r="H10" s="784"/>
      <c r="I10" s="784"/>
    </row>
    <row r="11" spans="1:9" ht="15.75" customHeight="1">
      <c r="C11" s="253"/>
      <c r="D11" s="784"/>
      <c r="E11" s="784"/>
      <c r="F11" s="784"/>
      <c r="G11" s="784"/>
      <c r="H11" s="784"/>
      <c r="I11" s="784"/>
    </row>
    <row r="12" spans="1:9">
      <c r="C12" s="253"/>
      <c r="D12" s="784"/>
      <c r="E12" s="784"/>
      <c r="F12" s="784"/>
      <c r="G12" s="784"/>
      <c r="H12" s="784"/>
      <c r="I12" s="784"/>
    </row>
    <row r="13" spans="1:9">
      <c r="C13" s="1" t="s">
        <v>80</v>
      </c>
      <c r="D13" s="532" t="s">
        <v>160</v>
      </c>
    </row>
    <row r="14" spans="1:9" ht="19.5" customHeight="1" thickBot="1">
      <c r="C14" s="150" t="s">
        <v>36</v>
      </c>
      <c r="D14" s="538" t="s">
        <v>161</v>
      </c>
    </row>
    <row r="15" spans="1:9" ht="15" customHeight="1" thickBot="1">
      <c r="A15" s="421" t="s">
        <v>139</v>
      </c>
      <c r="B15" s="422" t="s">
        <v>140</v>
      </c>
      <c r="C15" s="420" t="s">
        <v>2</v>
      </c>
      <c r="D15" s="439" t="s">
        <v>3</v>
      </c>
      <c r="E15" s="254" t="s">
        <v>4</v>
      </c>
      <c r="F15" s="392" t="s">
        <v>5</v>
      </c>
      <c r="G15" s="255" t="s">
        <v>37</v>
      </c>
      <c r="H15" s="255" t="s">
        <v>7</v>
      </c>
      <c r="I15" s="256" t="s">
        <v>8</v>
      </c>
    </row>
    <row r="16" spans="1:9" ht="5.0999999999999996" customHeight="1">
      <c r="C16" s="277"/>
      <c r="D16" s="440"/>
      <c r="E16" s="278"/>
      <c r="F16" s="393"/>
      <c r="G16" s="279"/>
      <c r="H16" s="279"/>
      <c r="I16" s="280"/>
    </row>
    <row r="17" spans="1:9" ht="13.5" customHeight="1" thickBot="1">
      <c r="C17" s="257"/>
      <c r="D17" s="441"/>
      <c r="E17" s="257"/>
      <c r="F17" s="365"/>
      <c r="G17" s="257"/>
      <c r="H17" s="257"/>
      <c r="I17" s="257"/>
    </row>
    <row r="18" spans="1:9" s="449" customFormat="1" ht="25.5">
      <c r="A18" s="678"/>
      <c r="B18" s="679"/>
      <c r="C18" s="680" t="s">
        <v>9</v>
      </c>
      <c r="D18" s="681" t="s">
        <v>162</v>
      </c>
      <c r="E18" s="682"/>
      <c r="F18" s="683"/>
      <c r="G18" s="684"/>
      <c r="H18" s="685"/>
      <c r="I18" s="482"/>
    </row>
    <row r="19" spans="1:9" s="449" customFormat="1" ht="51">
      <c r="A19" s="483" t="s">
        <v>455</v>
      </c>
      <c r="B19" s="488" t="s">
        <v>456</v>
      </c>
      <c r="C19" s="690" t="s">
        <v>11</v>
      </c>
      <c r="D19" s="691" t="s">
        <v>499</v>
      </c>
      <c r="E19" s="488" t="s">
        <v>50</v>
      </c>
      <c r="F19" s="486">
        <v>1</v>
      </c>
      <c r="G19" s="487">
        <f>Composições!L322</f>
        <v>128346.24000000001</v>
      </c>
      <c r="H19" s="692">
        <f>F19*G19</f>
        <v>128346.24000000001</v>
      </c>
      <c r="I19" s="485"/>
    </row>
    <row r="20" spans="1:9" s="449" customFormat="1" ht="25.5">
      <c r="A20" s="686" t="s">
        <v>79</v>
      </c>
      <c r="B20" s="687" t="s">
        <v>537</v>
      </c>
      <c r="C20" s="690" t="s">
        <v>14</v>
      </c>
      <c r="D20" s="501" t="s">
        <v>536</v>
      </c>
      <c r="E20" s="574" t="s">
        <v>50</v>
      </c>
      <c r="F20" s="465">
        <v>1</v>
      </c>
      <c r="G20" s="688">
        <f>Composições!L332</f>
        <v>38620.42</v>
      </c>
      <c r="H20" s="689">
        <f>F20*G20</f>
        <v>38620.42</v>
      </c>
      <c r="I20" s="485"/>
    </row>
    <row r="21" spans="1:9" s="449" customFormat="1" ht="25.5">
      <c r="A21" s="686" t="s">
        <v>457</v>
      </c>
      <c r="B21" s="687">
        <v>20006005</v>
      </c>
      <c r="C21" s="690" t="s">
        <v>17</v>
      </c>
      <c r="D21" s="501" t="s">
        <v>163</v>
      </c>
      <c r="E21" s="574" t="s">
        <v>50</v>
      </c>
      <c r="F21" s="465">
        <v>1</v>
      </c>
      <c r="G21" s="688">
        <f>Composições!L339</f>
        <v>6282.31</v>
      </c>
      <c r="H21" s="689">
        <f>F21*G21</f>
        <v>6282.31</v>
      </c>
      <c r="I21" s="485"/>
    </row>
    <row r="22" spans="1:9" s="449" customFormat="1" ht="25.5">
      <c r="A22" s="483" t="s">
        <v>177</v>
      </c>
      <c r="B22" s="488" t="s">
        <v>178</v>
      </c>
      <c r="C22" s="690" t="s">
        <v>19</v>
      </c>
      <c r="D22" s="501" t="s">
        <v>500</v>
      </c>
      <c r="E22" s="574" t="s">
        <v>179</v>
      </c>
      <c r="F22" s="576">
        <f>6400/10000</f>
        <v>0.64</v>
      </c>
      <c r="G22" s="457">
        <f>Composições!L355</f>
        <v>9546.76</v>
      </c>
      <c r="H22" s="458">
        <f>F22*G22</f>
        <v>6109.93</v>
      </c>
      <c r="I22" s="485"/>
    </row>
    <row r="23" spans="1:9" s="449" customFormat="1">
      <c r="A23" s="483" t="s">
        <v>79</v>
      </c>
      <c r="B23" s="488" t="s">
        <v>538</v>
      </c>
      <c r="C23" s="690" t="s">
        <v>539</v>
      </c>
      <c r="D23" s="501" t="s">
        <v>498</v>
      </c>
      <c r="E23" s="574" t="s">
        <v>50</v>
      </c>
      <c r="F23" s="575">
        <v>1</v>
      </c>
      <c r="G23" s="457">
        <f>Composições!K362</f>
        <v>3155.82</v>
      </c>
      <c r="H23" s="458">
        <f>+F23*G23</f>
        <v>3155.82</v>
      </c>
      <c r="I23" s="485"/>
    </row>
    <row r="24" spans="1:9" s="449" customFormat="1" ht="13.5" thickBot="1">
      <c r="A24" s="490"/>
      <c r="B24" s="491"/>
      <c r="C24" s="492"/>
      <c r="D24" s="493" t="s">
        <v>22</v>
      </c>
      <c r="E24" s="459"/>
      <c r="F24" s="460"/>
      <c r="G24" s="461"/>
      <c r="H24" s="462"/>
      <c r="I24" s="494">
        <f>SUM(H19:H23)</f>
        <v>182514.72</v>
      </c>
    </row>
    <row r="25" spans="1:9" s="449" customFormat="1" ht="13.5" customHeight="1" thickBot="1">
      <c r="A25" s="496"/>
      <c r="B25" s="496"/>
      <c r="C25" s="497"/>
      <c r="D25" s="497"/>
      <c r="E25" s="497"/>
      <c r="F25" s="498"/>
      <c r="G25" s="499"/>
      <c r="H25" s="497"/>
      <c r="I25" s="497"/>
    </row>
    <row r="26" spans="1:9" s="449" customFormat="1">
      <c r="A26" s="478"/>
      <c r="B26" s="479"/>
      <c r="C26" s="480" t="s">
        <v>39</v>
      </c>
      <c r="D26" s="481" t="s">
        <v>164</v>
      </c>
      <c r="E26" s="452"/>
      <c r="F26" s="453"/>
      <c r="G26" s="463"/>
      <c r="H26" s="454"/>
      <c r="I26" s="482"/>
    </row>
    <row r="27" spans="1:9" s="449" customFormat="1" ht="28.5" customHeight="1">
      <c r="A27" s="483" t="s">
        <v>79</v>
      </c>
      <c r="B27" s="488" t="s">
        <v>242</v>
      </c>
      <c r="C27" s="500" t="s">
        <v>40</v>
      </c>
      <c r="D27" s="501" t="s">
        <v>465</v>
      </c>
      <c r="E27" s="455" t="s">
        <v>50</v>
      </c>
      <c r="F27" s="456">
        <v>1</v>
      </c>
      <c r="G27" s="457">
        <f>Composições!M85</f>
        <v>182202</v>
      </c>
      <c r="H27" s="458">
        <f>+F27*G27</f>
        <v>182202</v>
      </c>
      <c r="I27" s="485"/>
    </row>
    <row r="28" spans="1:9" s="449" customFormat="1" ht="13.5" thickBot="1">
      <c r="A28" s="490"/>
      <c r="B28" s="491"/>
      <c r="C28" s="492"/>
      <c r="D28" s="493" t="s">
        <v>22</v>
      </c>
      <c r="E28" s="459"/>
      <c r="F28" s="460"/>
      <c r="G28" s="461"/>
      <c r="H28" s="462"/>
      <c r="I28" s="494">
        <f>SUM(H27:H27)</f>
        <v>182202</v>
      </c>
    </row>
    <row r="29" spans="1:9" s="449" customFormat="1" ht="13.5" customHeight="1" thickBot="1">
      <c r="A29" s="496"/>
      <c r="B29" s="496"/>
      <c r="C29" s="497"/>
      <c r="D29" s="497"/>
      <c r="E29" s="497"/>
      <c r="F29" s="498"/>
      <c r="G29" s="499"/>
      <c r="H29" s="497"/>
      <c r="I29" s="497"/>
    </row>
    <row r="30" spans="1:9" s="449" customFormat="1" ht="25.5">
      <c r="A30" s="478"/>
      <c r="B30" s="479"/>
      <c r="C30" s="480" t="s">
        <v>41</v>
      </c>
      <c r="D30" s="481" t="s">
        <v>165</v>
      </c>
      <c r="E30" s="452"/>
      <c r="F30" s="453"/>
      <c r="G30" s="463"/>
      <c r="H30" s="454"/>
      <c r="I30" s="482"/>
    </row>
    <row r="31" spans="1:9" s="449" customFormat="1">
      <c r="A31" s="483" t="s">
        <v>79</v>
      </c>
      <c r="B31" s="488" t="s">
        <v>244</v>
      </c>
      <c r="C31" s="489" t="s">
        <v>42</v>
      </c>
      <c r="D31" s="501" t="s">
        <v>535</v>
      </c>
      <c r="E31" s="455" t="s">
        <v>50</v>
      </c>
      <c r="F31" s="456">
        <v>1</v>
      </c>
      <c r="G31" s="457">
        <f>Composições!M89</f>
        <v>36440.400000000001</v>
      </c>
      <c r="H31" s="458">
        <f t="shared" ref="H31:H32" si="0">+F31*G31</f>
        <v>36440.400000000001</v>
      </c>
      <c r="I31" s="485"/>
    </row>
    <row r="32" spans="1:9" s="449" customFormat="1">
      <c r="A32" s="483" t="s">
        <v>79</v>
      </c>
      <c r="B32" s="488" t="s">
        <v>245</v>
      </c>
      <c r="C32" s="489" t="s">
        <v>43</v>
      </c>
      <c r="D32" s="501" t="s">
        <v>175</v>
      </c>
      <c r="E32" s="455" t="s">
        <v>50</v>
      </c>
      <c r="F32" s="456">
        <v>1</v>
      </c>
      <c r="G32" s="457">
        <f>Composições!M90</f>
        <v>45550.5</v>
      </c>
      <c r="H32" s="458">
        <f t="shared" si="0"/>
        <v>45550.5</v>
      </c>
      <c r="I32" s="485"/>
    </row>
    <row r="33" spans="1:9" s="449" customFormat="1" ht="13.5" thickBot="1">
      <c r="A33" s="490"/>
      <c r="B33" s="491"/>
      <c r="C33" s="492"/>
      <c r="D33" s="493" t="s">
        <v>22</v>
      </c>
      <c r="E33" s="459"/>
      <c r="F33" s="460"/>
      <c r="G33" s="461"/>
      <c r="H33" s="462"/>
      <c r="I33" s="494">
        <f>SUM(H31:H32)</f>
        <v>81990.899999999994</v>
      </c>
    </row>
    <row r="34" spans="1:9" s="449" customFormat="1" ht="13.5" thickBot="1">
      <c r="A34" s="496"/>
      <c r="B34" s="496"/>
      <c r="C34" s="495"/>
      <c r="D34" s="507"/>
      <c r="E34" s="451"/>
      <c r="F34" s="471"/>
      <c r="G34" s="472"/>
      <c r="H34" s="473"/>
      <c r="I34" s="508"/>
    </row>
    <row r="35" spans="1:9" s="449" customFormat="1" ht="13.5" thickBot="1">
      <c r="A35" s="509"/>
      <c r="B35" s="510"/>
      <c r="C35" s="511" t="s">
        <v>106</v>
      </c>
      <c r="D35" s="512" t="s">
        <v>525</v>
      </c>
      <c r="E35" s="474"/>
      <c r="F35" s="475"/>
      <c r="G35" s="476"/>
      <c r="H35" s="477"/>
      <c r="I35" s="513"/>
    </row>
    <row r="36" spans="1:9" s="449" customFormat="1" ht="13.5" customHeight="1" thickBot="1">
      <c r="A36" s="496"/>
      <c r="B36" s="496"/>
      <c r="C36" s="497"/>
      <c r="D36" s="497"/>
      <c r="E36" s="497"/>
      <c r="F36" s="498"/>
      <c r="G36" s="499"/>
      <c r="H36" s="497"/>
      <c r="I36" s="497"/>
    </row>
    <row r="37" spans="1:9" s="449" customFormat="1" ht="38.25">
      <c r="A37" s="478"/>
      <c r="B37" s="479"/>
      <c r="C37" s="502" t="s">
        <v>138</v>
      </c>
      <c r="D37" s="503" t="s">
        <v>526</v>
      </c>
      <c r="E37" s="467"/>
      <c r="F37" s="468"/>
      <c r="G37" s="469"/>
      <c r="H37" s="470"/>
      <c r="I37" s="504"/>
    </row>
    <row r="38" spans="1:9" s="449" customFormat="1" ht="25.5">
      <c r="A38" s="483" t="s">
        <v>79</v>
      </c>
      <c r="B38" s="488" t="s">
        <v>344</v>
      </c>
      <c r="C38" s="500" t="s">
        <v>328</v>
      </c>
      <c r="D38" s="501" t="s">
        <v>473</v>
      </c>
      <c r="E38" s="464" t="s">
        <v>50</v>
      </c>
      <c r="F38" s="456">
        <v>1</v>
      </c>
      <c r="G38" s="457">
        <f>Composições!M97+Composições!M111+Composições!M125</f>
        <v>91101</v>
      </c>
      <c r="H38" s="458">
        <f t="shared" ref="H38:H53" si="1">+F38*G38</f>
        <v>91101</v>
      </c>
      <c r="I38" s="504"/>
    </row>
    <row r="39" spans="1:9" s="449" customFormat="1" ht="25.5">
      <c r="A39" s="483" t="s">
        <v>79</v>
      </c>
      <c r="B39" s="488" t="s">
        <v>345</v>
      </c>
      <c r="C39" s="500" t="s">
        <v>329</v>
      </c>
      <c r="D39" s="501" t="s">
        <v>267</v>
      </c>
      <c r="E39" s="464" t="s">
        <v>50</v>
      </c>
      <c r="F39" s="456">
        <v>1</v>
      </c>
      <c r="G39" s="457">
        <f>Composições!M139</f>
        <v>630</v>
      </c>
      <c r="H39" s="458">
        <f t="shared" si="1"/>
        <v>630</v>
      </c>
      <c r="I39" s="504"/>
    </row>
    <row r="40" spans="1:9" s="449" customFormat="1" ht="25.5">
      <c r="A40" s="483" t="s">
        <v>79</v>
      </c>
      <c r="B40" s="488" t="s">
        <v>346</v>
      </c>
      <c r="C40" s="500" t="s">
        <v>330</v>
      </c>
      <c r="D40" s="501" t="s">
        <v>269</v>
      </c>
      <c r="E40" s="464" t="s">
        <v>50</v>
      </c>
      <c r="F40" s="456">
        <v>1</v>
      </c>
      <c r="G40" s="457">
        <f>Composições!M140</f>
        <v>3773.7</v>
      </c>
      <c r="H40" s="458">
        <f t="shared" si="1"/>
        <v>3773.7</v>
      </c>
      <c r="I40" s="504"/>
    </row>
    <row r="41" spans="1:9" s="449" customFormat="1" ht="25.5">
      <c r="A41" s="483" t="s">
        <v>79</v>
      </c>
      <c r="B41" s="488" t="s">
        <v>347</v>
      </c>
      <c r="C41" s="500" t="s">
        <v>331</v>
      </c>
      <c r="D41" s="501" t="s">
        <v>304</v>
      </c>
      <c r="E41" s="464" t="s">
        <v>50</v>
      </c>
      <c r="F41" s="465">
        <v>1</v>
      </c>
      <c r="G41" s="457">
        <f>Composições!M98+Composições!M112+Composições!M126</f>
        <v>13604.9</v>
      </c>
      <c r="H41" s="458">
        <f t="shared" si="1"/>
        <v>13604.9</v>
      </c>
      <c r="I41" s="504"/>
    </row>
    <row r="42" spans="1:9" s="449" customFormat="1" ht="25.5">
      <c r="A42" s="483" t="s">
        <v>79</v>
      </c>
      <c r="B42" s="488" t="s">
        <v>348</v>
      </c>
      <c r="C42" s="500" t="s">
        <v>332</v>
      </c>
      <c r="D42" s="501" t="s">
        <v>265</v>
      </c>
      <c r="E42" s="464" t="s">
        <v>50</v>
      </c>
      <c r="F42" s="465">
        <v>1</v>
      </c>
      <c r="G42" s="457">
        <f>Composições!M99+Composições!M113+Composições!M127</f>
        <v>81212.179999999993</v>
      </c>
      <c r="H42" s="458">
        <f t="shared" si="1"/>
        <v>81212.179999999993</v>
      </c>
      <c r="I42" s="504"/>
    </row>
    <row r="43" spans="1:9" s="449" customFormat="1" ht="25.5">
      <c r="A43" s="483" t="s">
        <v>79</v>
      </c>
      <c r="B43" s="488" t="s">
        <v>349</v>
      </c>
      <c r="C43" s="500" t="s">
        <v>333</v>
      </c>
      <c r="D43" s="501" t="s">
        <v>309</v>
      </c>
      <c r="E43" s="464" t="s">
        <v>50</v>
      </c>
      <c r="F43" s="465">
        <v>1</v>
      </c>
      <c r="G43" s="457">
        <f>Composições!M100+Composições!M114+Composições!M128</f>
        <v>8122.43</v>
      </c>
      <c r="H43" s="458">
        <f t="shared" si="1"/>
        <v>8122.43</v>
      </c>
      <c r="I43" s="504"/>
    </row>
    <row r="44" spans="1:9" s="449" customFormat="1" ht="25.5">
      <c r="A44" s="483" t="s">
        <v>79</v>
      </c>
      <c r="B44" s="488" t="s">
        <v>350</v>
      </c>
      <c r="C44" s="500" t="s">
        <v>334</v>
      </c>
      <c r="D44" s="501" t="s">
        <v>305</v>
      </c>
      <c r="E44" s="464" t="s">
        <v>50</v>
      </c>
      <c r="F44" s="465">
        <v>1</v>
      </c>
      <c r="G44" s="457">
        <f>Composições!M101+Composições!M115+Composições!M129+Composições!M141</f>
        <v>26956.98</v>
      </c>
      <c r="H44" s="458">
        <f t="shared" si="1"/>
        <v>26956.98</v>
      </c>
      <c r="I44" s="504"/>
    </row>
    <row r="45" spans="1:9" s="449" customFormat="1" ht="25.5">
      <c r="A45" s="483" t="s">
        <v>79</v>
      </c>
      <c r="B45" s="488" t="s">
        <v>351</v>
      </c>
      <c r="C45" s="500" t="s">
        <v>335</v>
      </c>
      <c r="D45" s="501" t="s">
        <v>252</v>
      </c>
      <c r="E45" s="464" t="s">
        <v>50</v>
      </c>
      <c r="F45" s="465">
        <v>1</v>
      </c>
      <c r="G45" s="457">
        <f>Composições!M102+Composições!M116+Composições!M130</f>
        <v>7975.89</v>
      </c>
      <c r="H45" s="458">
        <f t="shared" si="1"/>
        <v>7975.89</v>
      </c>
      <c r="I45" s="504"/>
    </row>
    <row r="46" spans="1:9" s="449" customFormat="1" ht="25.5">
      <c r="A46" s="483" t="s">
        <v>79</v>
      </c>
      <c r="B46" s="488" t="s">
        <v>352</v>
      </c>
      <c r="C46" s="500" t="s">
        <v>336</v>
      </c>
      <c r="D46" s="501" t="s">
        <v>254</v>
      </c>
      <c r="E46" s="464" t="s">
        <v>50</v>
      </c>
      <c r="F46" s="465">
        <v>1</v>
      </c>
      <c r="G46" s="457">
        <f>Composições!M103+Composições!M117+Composições!M131</f>
        <v>8001.02</v>
      </c>
      <c r="H46" s="458">
        <f t="shared" si="1"/>
        <v>8001.02</v>
      </c>
      <c r="I46" s="504"/>
    </row>
    <row r="47" spans="1:9" s="449" customFormat="1" ht="25.5">
      <c r="A47" s="483" t="s">
        <v>79</v>
      </c>
      <c r="B47" s="488" t="s">
        <v>353</v>
      </c>
      <c r="C47" s="500" t="s">
        <v>337</v>
      </c>
      <c r="D47" s="501" t="s">
        <v>306</v>
      </c>
      <c r="E47" s="464" t="s">
        <v>50</v>
      </c>
      <c r="F47" s="465">
        <v>1</v>
      </c>
      <c r="G47" s="457">
        <f>Composições!M104+Composições!M118+Composições!M132</f>
        <v>7973.61</v>
      </c>
      <c r="H47" s="458">
        <f t="shared" si="1"/>
        <v>7973.61</v>
      </c>
      <c r="I47" s="504"/>
    </row>
    <row r="48" spans="1:9" s="449" customFormat="1" ht="25.5">
      <c r="A48" s="483" t="s">
        <v>79</v>
      </c>
      <c r="B48" s="488" t="s">
        <v>507</v>
      </c>
      <c r="C48" s="500" t="s">
        <v>338</v>
      </c>
      <c r="D48" s="501" t="s">
        <v>307</v>
      </c>
      <c r="E48" s="464" t="s">
        <v>50</v>
      </c>
      <c r="F48" s="465">
        <v>1</v>
      </c>
      <c r="G48" s="457">
        <f>Composições!L310*0.15</f>
        <v>86122.34</v>
      </c>
      <c r="H48" s="458">
        <f t="shared" si="1"/>
        <v>86122.34</v>
      </c>
      <c r="I48" s="504"/>
    </row>
    <row r="49" spans="1:10" s="449" customFormat="1" ht="25.5">
      <c r="A49" s="483" t="s">
        <v>79</v>
      </c>
      <c r="B49" s="488" t="s">
        <v>354</v>
      </c>
      <c r="C49" s="500" t="s">
        <v>339</v>
      </c>
      <c r="D49" s="501" t="s">
        <v>308</v>
      </c>
      <c r="E49" s="464" t="s">
        <v>50</v>
      </c>
      <c r="F49" s="465">
        <v>1</v>
      </c>
      <c r="G49" s="457">
        <f>Composições!M105+Composições!M119+Composições!M133+Composições!M142</f>
        <v>15951.93</v>
      </c>
      <c r="H49" s="458">
        <f t="shared" si="1"/>
        <v>15951.93</v>
      </c>
      <c r="I49" s="504"/>
    </row>
    <row r="50" spans="1:10" s="449" customFormat="1" ht="25.5">
      <c r="A50" s="483" t="s">
        <v>79</v>
      </c>
      <c r="B50" s="488" t="s">
        <v>355</v>
      </c>
      <c r="C50" s="500" t="s">
        <v>340</v>
      </c>
      <c r="D50" s="501" t="s">
        <v>258</v>
      </c>
      <c r="E50" s="464" t="s">
        <v>50</v>
      </c>
      <c r="F50" s="465">
        <v>1</v>
      </c>
      <c r="G50" s="457">
        <f>Composições!M106+Composições!M120+Composições!M134+Composições!M143</f>
        <v>15951.93</v>
      </c>
      <c r="H50" s="458">
        <f t="shared" si="1"/>
        <v>15951.93</v>
      </c>
      <c r="I50" s="504"/>
    </row>
    <row r="51" spans="1:10" s="449" customFormat="1" ht="25.5">
      <c r="A51" s="483" t="s">
        <v>79</v>
      </c>
      <c r="B51" s="488" t="s">
        <v>356</v>
      </c>
      <c r="C51" s="500" t="s">
        <v>341</v>
      </c>
      <c r="D51" s="501" t="s">
        <v>260</v>
      </c>
      <c r="E51" s="464" t="s">
        <v>50</v>
      </c>
      <c r="F51" s="465">
        <v>1</v>
      </c>
      <c r="G51" s="457">
        <f>Composições!M107+Composições!M121+Composições!M135+Composições!M144</f>
        <v>18970.86</v>
      </c>
      <c r="H51" s="458">
        <f t="shared" si="1"/>
        <v>18970.86</v>
      </c>
      <c r="I51" s="504"/>
    </row>
    <row r="52" spans="1:10" s="449" customFormat="1" ht="25.5">
      <c r="A52" s="483" t="s">
        <v>79</v>
      </c>
      <c r="B52" s="488" t="s">
        <v>357</v>
      </c>
      <c r="C52" s="500" t="s">
        <v>342</v>
      </c>
      <c r="D52" s="501" t="s">
        <v>262</v>
      </c>
      <c r="E52" s="464" t="s">
        <v>50</v>
      </c>
      <c r="F52" s="465">
        <v>1</v>
      </c>
      <c r="G52" s="457">
        <f>Composições!M108+Composições!M122+Composições!M136</f>
        <v>10037.64</v>
      </c>
      <c r="H52" s="458">
        <f t="shared" si="1"/>
        <v>10037.64</v>
      </c>
      <c r="I52" s="504"/>
    </row>
    <row r="53" spans="1:10" s="449" customFormat="1" ht="25.5">
      <c r="A53" s="483" t="s">
        <v>79</v>
      </c>
      <c r="B53" s="488" t="s">
        <v>358</v>
      </c>
      <c r="C53" s="500" t="s">
        <v>343</v>
      </c>
      <c r="D53" s="501" t="s">
        <v>264</v>
      </c>
      <c r="E53" s="464" t="s">
        <v>50</v>
      </c>
      <c r="F53" s="465">
        <v>1</v>
      </c>
      <c r="G53" s="457">
        <f>Composições!M109+Composições!M123+Composições!M137</f>
        <v>23545.73</v>
      </c>
      <c r="H53" s="458">
        <f t="shared" si="1"/>
        <v>23545.73</v>
      </c>
      <c r="I53" s="504"/>
    </row>
    <row r="54" spans="1:10" s="449" customFormat="1" ht="13.5" thickBot="1">
      <c r="A54" s="490"/>
      <c r="B54" s="491"/>
      <c r="C54" s="505"/>
      <c r="D54" s="506" t="s">
        <v>22</v>
      </c>
      <c r="E54" s="459"/>
      <c r="F54" s="460"/>
      <c r="G54" s="461"/>
      <c r="H54" s="466"/>
      <c r="I54" s="494">
        <f>SUM(H38:H53)</f>
        <v>419932.14</v>
      </c>
      <c r="J54" s="450"/>
    </row>
    <row r="55" spans="1:10" s="449" customFormat="1" ht="13.5" customHeight="1" thickBot="1">
      <c r="A55" s="496"/>
      <c r="B55" s="496"/>
      <c r="C55" s="497"/>
      <c r="D55" s="497"/>
      <c r="E55" s="497"/>
      <c r="F55" s="498"/>
      <c r="G55" s="499"/>
      <c r="H55" s="497"/>
      <c r="I55" s="497"/>
    </row>
    <row r="56" spans="1:10" s="449" customFormat="1" ht="25.5">
      <c r="A56" s="478"/>
      <c r="B56" s="479"/>
      <c r="C56" s="502" t="s">
        <v>172</v>
      </c>
      <c r="D56" s="503" t="s">
        <v>527</v>
      </c>
      <c r="E56" s="467"/>
      <c r="F56" s="468"/>
      <c r="G56" s="469"/>
      <c r="H56" s="470"/>
      <c r="I56" s="504"/>
    </row>
    <row r="57" spans="1:10" s="449" customFormat="1" ht="25.5">
      <c r="A57" s="483" t="s">
        <v>79</v>
      </c>
      <c r="B57" s="488" t="s">
        <v>361</v>
      </c>
      <c r="C57" s="500" t="s">
        <v>359</v>
      </c>
      <c r="D57" s="501" t="s">
        <v>473</v>
      </c>
      <c r="E57" s="464" t="s">
        <v>50</v>
      </c>
      <c r="F57" s="456">
        <v>1</v>
      </c>
      <c r="G57" s="457">
        <f>Composições!M149+Composições!M163+Composições!M177</f>
        <v>127541.4</v>
      </c>
      <c r="H57" s="458">
        <f t="shared" ref="H57:H72" si="2">+F57*G57</f>
        <v>127541.4</v>
      </c>
      <c r="I57" s="504"/>
    </row>
    <row r="58" spans="1:10" s="449" customFormat="1" ht="25.5">
      <c r="A58" s="483" t="s">
        <v>79</v>
      </c>
      <c r="B58" s="488" t="s">
        <v>362</v>
      </c>
      <c r="C58" s="500" t="s">
        <v>360</v>
      </c>
      <c r="D58" s="501" t="s">
        <v>267</v>
      </c>
      <c r="E58" s="464" t="s">
        <v>50</v>
      </c>
      <c r="F58" s="456">
        <v>1</v>
      </c>
      <c r="G58" s="457">
        <f>Composições!M191</f>
        <v>840</v>
      </c>
      <c r="H58" s="458">
        <f t="shared" si="2"/>
        <v>840</v>
      </c>
      <c r="I58" s="504"/>
    </row>
    <row r="59" spans="1:10" s="449" customFormat="1" ht="25.5">
      <c r="A59" s="483" t="s">
        <v>79</v>
      </c>
      <c r="B59" s="488" t="s">
        <v>363</v>
      </c>
      <c r="C59" s="500" t="s">
        <v>364</v>
      </c>
      <c r="D59" s="501" t="s">
        <v>269</v>
      </c>
      <c r="E59" s="464" t="s">
        <v>50</v>
      </c>
      <c r="F59" s="456">
        <v>1</v>
      </c>
      <c r="G59" s="457">
        <f>Composições!M192</f>
        <v>5031.6000000000004</v>
      </c>
      <c r="H59" s="458">
        <f t="shared" si="2"/>
        <v>5031.6000000000004</v>
      </c>
      <c r="I59" s="504"/>
    </row>
    <row r="60" spans="1:10" s="449" customFormat="1" ht="25.5">
      <c r="A60" s="483" t="s">
        <v>79</v>
      </c>
      <c r="B60" s="488" t="s">
        <v>365</v>
      </c>
      <c r="C60" s="500" t="s">
        <v>366</v>
      </c>
      <c r="D60" s="501" t="s">
        <v>304</v>
      </c>
      <c r="E60" s="464" t="s">
        <v>50</v>
      </c>
      <c r="F60" s="465">
        <v>1</v>
      </c>
      <c r="G60" s="457">
        <f>Composições!M150+Composições!M164+Composições!M178</f>
        <v>18139.86</v>
      </c>
      <c r="H60" s="458">
        <f t="shared" si="2"/>
        <v>18139.86</v>
      </c>
      <c r="I60" s="504"/>
    </row>
    <row r="61" spans="1:10" s="449" customFormat="1" ht="25.5">
      <c r="A61" s="483" t="s">
        <v>79</v>
      </c>
      <c r="B61" s="488" t="s">
        <v>367</v>
      </c>
      <c r="C61" s="500" t="s">
        <v>368</v>
      </c>
      <c r="D61" s="501" t="s">
        <v>265</v>
      </c>
      <c r="E61" s="464" t="s">
        <v>50</v>
      </c>
      <c r="F61" s="465">
        <v>1</v>
      </c>
      <c r="G61" s="457">
        <f>Composições!M151+Composições!M165+Composições!M179</f>
        <v>108282.9</v>
      </c>
      <c r="H61" s="458">
        <f t="shared" si="2"/>
        <v>108282.9</v>
      </c>
      <c r="I61" s="504"/>
    </row>
    <row r="62" spans="1:10" s="449" customFormat="1" ht="25.5">
      <c r="A62" s="483" t="s">
        <v>79</v>
      </c>
      <c r="B62" s="488" t="s">
        <v>369</v>
      </c>
      <c r="C62" s="500" t="s">
        <v>370</v>
      </c>
      <c r="D62" s="501" t="s">
        <v>309</v>
      </c>
      <c r="E62" s="464" t="s">
        <v>50</v>
      </c>
      <c r="F62" s="465">
        <v>1</v>
      </c>
      <c r="G62" s="457">
        <f>Composições!M152+Composições!M166+Composições!M180</f>
        <v>10829.9</v>
      </c>
      <c r="H62" s="458">
        <f t="shared" si="2"/>
        <v>10829.9</v>
      </c>
      <c r="I62" s="504"/>
    </row>
    <row r="63" spans="1:10" s="449" customFormat="1" ht="25.5">
      <c r="A63" s="483" t="s">
        <v>79</v>
      </c>
      <c r="B63" s="488" t="s">
        <v>371</v>
      </c>
      <c r="C63" s="500" t="s">
        <v>372</v>
      </c>
      <c r="D63" s="501" t="s">
        <v>305</v>
      </c>
      <c r="E63" s="464" t="s">
        <v>50</v>
      </c>
      <c r="F63" s="465">
        <v>1</v>
      </c>
      <c r="G63" s="457">
        <f>Composições!M153+Composições!M167+Composições!M181+Composições!M193</f>
        <v>35942.639999999999</v>
      </c>
      <c r="H63" s="458">
        <f t="shared" si="2"/>
        <v>35942.639999999999</v>
      </c>
      <c r="I63" s="504"/>
    </row>
    <row r="64" spans="1:10" s="449" customFormat="1" ht="25.5">
      <c r="A64" s="483" t="s">
        <v>79</v>
      </c>
      <c r="B64" s="488" t="s">
        <v>373</v>
      </c>
      <c r="C64" s="500" t="s">
        <v>374</v>
      </c>
      <c r="D64" s="501" t="s">
        <v>252</v>
      </c>
      <c r="E64" s="464" t="s">
        <v>50</v>
      </c>
      <c r="F64" s="465">
        <v>1</v>
      </c>
      <c r="G64" s="457">
        <f>Composições!M154+Composições!M168+Composições!M182</f>
        <v>10634.52</v>
      </c>
      <c r="H64" s="458">
        <f t="shared" si="2"/>
        <v>10634.52</v>
      </c>
      <c r="I64" s="504"/>
    </row>
    <row r="65" spans="1:10" s="449" customFormat="1" ht="25.5">
      <c r="A65" s="483" t="s">
        <v>79</v>
      </c>
      <c r="B65" s="488" t="s">
        <v>375</v>
      </c>
      <c r="C65" s="500" t="s">
        <v>376</v>
      </c>
      <c r="D65" s="501" t="s">
        <v>254</v>
      </c>
      <c r="E65" s="464" t="s">
        <v>50</v>
      </c>
      <c r="F65" s="465">
        <v>1</v>
      </c>
      <c r="G65" s="457">
        <f>Composições!M155+Composições!M169+Composições!M183</f>
        <v>10668.02</v>
      </c>
      <c r="H65" s="458">
        <f t="shared" si="2"/>
        <v>10668.02</v>
      </c>
      <c r="I65" s="504"/>
    </row>
    <row r="66" spans="1:10" s="449" customFormat="1" ht="25.5">
      <c r="A66" s="483" t="s">
        <v>79</v>
      </c>
      <c r="B66" s="488" t="s">
        <v>377</v>
      </c>
      <c r="C66" s="500" t="s">
        <v>378</v>
      </c>
      <c r="D66" s="501" t="s">
        <v>306</v>
      </c>
      <c r="E66" s="464" t="s">
        <v>50</v>
      </c>
      <c r="F66" s="465">
        <v>1</v>
      </c>
      <c r="G66" s="457">
        <f>Composições!M156+Composições!M170+Composições!M184</f>
        <v>10631.48</v>
      </c>
      <c r="H66" s="458">
        <f t="shared" si="2"/>
        <v>10631.48</v>
      </c>
      <c r="I66" s="504"/>
    </row>
    <row r="67" spans="1:10" s="449" customFormat="1" ht="25.5">
      <c r="A67" s="483" t="s">
        <v>79</v>
      </c>
      <c r="B67" s="488" t="s">
        <v>507</v>
      </c>
      <c r="C67" s="500" t="s">
        <v>379</v>
      </c>
      <c r="D67" s="501" t="s">
        <v>307</v>
      </c>
      <c r="E67" s="464" t="s">
        <v>50</v>
      </c>
      <c r="F67" s="465">
        <v>1</v>
      </c>
      <c r="G67" s="457">
        <f>Composições!L310*0.2</f>
        <v>114829.78</v>
      </c>
      <c r="H67" s="458">
        <f t="shared" si="2"/>
        <v>114829.78</v>
      </c>
      <c r="I67" s="504"/>
    </row>
    <row r="68" spans="1:10" s="449" customFormat="1" ht="25.5">
      <c r="A68" s="483" t="s">
        <v>79</v>
      </c>
      <c r="B68" s="488" t="s">
        <v>380</v>
      </c>
      <c r="C68" s="500" t="s">
        <v>381</v>
      </c>
      <c r="D68" s="501" t="s">
        <v>308</v>
      </c>
      <c r="E68" s="464" t="s">
        <v>50</v>
      </c>
      <c r="F68" s="465">
        <v>1</v>
      </c>
      <c r="G68" s="457">
        <f>Composições!M157+Composições!M171+Composições!M185+Composições!M194</f>
        <v>21269.24</v>
      </c>
      <c r="H68" s="458">
        <f t="shared" si="2"/>
        <v>21269.24</v>
      </c>
      <c r="I68" s="504"/>
    </row>
    <row r="69" spans="1:10" s="449" customFormat="1" ht="25.5">
      <c r="A69" s="483" t="s">
        <v>79</v>
      </c>
      <c r="B69" s="488" t="s">
        <v>382</v>
      </c>
      <c r="C69" s="500" t="s">
        <v>383</v>
      </c>
      <c r="D69" s="501" t="s">
        <v>258</v>
      </c>
      <c r="E69" s="464" t="s">
        <v>50</v>
      </c>
      <c r="F69" s="465">
        <v>1</v>
      </c>
      <c r="G69" s="457">
        <f>Composições!M158+Composições!M172+Composições!M186+Composições!M195</f>
        <v>21269.24</v>
      </c>
      <c r="H69" s="458">
        <f t="shared" si="2"/>
        <v>21269.24</v>
      </c>
      <c r="I69" s="504"/>
    </row>
    <row r="70" spans="1:10" s="449" customFormat="1" ht="25.5">
      <c r="A70" s="483" t="s">
        <v>79</v>
      </c>
      <c r="B70" s="488" t="s">
        <v>384</v>
      </c>
      <c r="C70" s="500" t="s">
        <v>385</v>
      </c>
      <c r="D70" s="501" t="s">
        <v>260</v>
      </c>
      <c r="E70" s="464" t="s">
        <v>50</v>
      </c>
      <c r="F70" s="465">
        <v>1</v>
      </c>
      <c r="G70" s="457">
        <f>Composições!M159+Composições!M173+Composições!M187+Composições!M196</f>
        <v>25294.48</v>
      </c>
      <c r="H70" s="458">
        <f t="shared" si="2"/>
        <v>25294.48</v>
      </c>
      <c r="I70" s="504"/>
    </row>
    <row r="71" spans="1:10" s="449" customFormat="1" ht="25.5">
      <c r="A71" s="483" t="s">
        <v>79</v>
      </c>
      <c r="B71" s="488" t="s">
        <v>386</v>
      </c>
      <c r="C71" s="500" t="s">
        <v>387</v>
      </c>
      <c r="D71" s="501" t="s">
        <v>262</v>
      </c>
      <c r="E71" s="464" t="s">
        <v>50</v>
      </c>
      <c r="F71" s="465">
        <v>1</v>
      </c>
      <c r="G71" s="457">
        <f>Composições!M160+Composições!M174+Composições!M188</f>
        <v>13383.52</v>
      </c>
      <c r="H71" s="458">
        <f t="shared" si="2"/>
        <v>13383.52</v>
      </c>
      <c r="I71" s="504"/>
    </row>
    <row r="72" spans="1:10" s="449" customFormat="1" ht="25.5">
      <c r="A72" s="483" t="s">
        <v>79</v>
      </c>
      <c r="B72" s="488" t="s">
        <v>388</v>
      </c>
      <c r="C72" s="500" t="s">
        <v>389</v>
      </c>
      <c r="D72" s="501" t="s">
        <v>264</v>
      </c>
      <c r="E72" s="464" t="s">
        <v>50</v>
      </c>
      <c r="F72" s="465">
        <v>1</v>
      </c>
      <c r="G72" s="457">
        <f>Composições!M161+Composições!M175+Composições!M189</f>
        <v>31394.3</v>
      </c>
      <c r="H72" s="458">
        <f t="shared" si="2"/>
        <v>31394.3</v>
      </c>
      <c r="I72" s="504"/>
    </row>
    <row r="73" spans="1:10" s="449" customFormat="1" ht="13.5" thickBot="1">
      <c r="A73" s="490"/>
      <c r="B73" s="491"/>
      <c r="C73" s="505"/>
      <c r="D73" s="506" t="s">
        <v>22</v>
      </c>
      <c r="E73" s="459"/>
      <c r="F73" s="460"/>
      <c r="G73" s="461"/>
      <c r="H73" s="466"/>
      <c r="I73" s="494">
        <f>SUM(H57:H72)</f>
        <v>565982.88</v>
      </c>
      <c r="J73" s="450"/>
    </row>
    <row r="74" spans="1:10" s="449" customFormat="1" ht="13.5" customHeight="1" thickBot="1">
      <c r="A74" s="496"/>
      <c r="B74" s="496"/>
      <c r="C74" s="497"/>
      <c r="D74" s="497"/>
      <c r="E74" s="497"/>
      <c r="F74" s="498"/>
      <c r="G74" s="499"/>
      <c r="H74" s="497"/>
      <c r="I74" s="497"/>
    </row>
    <row r="75" spans="1:10" s="449" customFormat="1" ht="25.5">
      <c r="A75" s="478"/>
      <c r="B75" s="479"/>
      <c r="C75" s="502" t="s">
        <v>173</v>
      </c>
      <c r="D75" s="503" t="s">
        <v>528</v>
      </c>
      <c r="E75" s="467"/>
      <c r="F75" s="468"/>
      <c r="G75" s="469"/>
      <c r="H75" s="470"/>
      <c r="I75" s="504"/>
    </row>
    <row r="76" spans="1:10" s="449" customFormat="1" ht="25.5">
      <c r="A76" s="483" t="s">
        <v>79</v>
      </c>
      <c r="B76" s="488" t="s">
        <v>392</v>
      </c>
      <c r="C76" s="500" t="s">
        <v>390</v>
      </c>
      <c r="D76" s="501" t="s">
        <v>473</v>
      </c>
      <c r="E76" s="464" t="s">
        <v>50</v>
      </c>
      <c r="F76" s="456">
        <v>1</v>
      </c>
      <c r="G76" s="457">
        <f>Composições!M201+Composições!M215+Composições!M229</f>
        <v>227752.5</v>
      </c>
      <c r="H76" s="458">
        <f t="shared" ref="H76:H91" si="3">+F76*G76</f>
        <v>227752.5</v>
      </c>
      <c r="I76" s="504"/>
    </row>
    <row r="77" spans="1:10" s="449" customFormat="1" ht="25.5">
      <c r="A77" s="483" t="s">
        <v>79</v>
      </c>
      <c r="B77" s="488" t="s">
        <v>393</v>
      </c>
      <c r="C77" s="500" t="s">
        <v>391</v>
      </c>
      <c r="D77" s="501" t="s">
        <v>267</v>
      </c>
      <c r="E77" s="464" t="s">
        <v>50</v>
      </c>
      <c r="F77" s="456">
        <v>1</v>
      </c>
      <c r="G77" s="457">
        <f>Composições!M243</f>
        <v>1470</v>
      </c>
      <c r="H77" s="458">
        <f t="shared" si="3"/>
        <v>1470</v>
      </c>
      <c r="I77" s="504"/>
    </row>
    <row r="78" spans="1:10" s="449" customFormat="1" ht="25.5">
      <c r="A78" s="483" t="s">
        <v>79</v>
      </c>
      <c r="B78" s="488" t="s">
        <v>394</v>
      </c>
      <c r="C78" s="500" t="s">
        <v>395</v>
      </c>
      <c r="D78" s="501" t="s">
        <v>269</v>
      </c>
      <c r="E78" s="464" t="s">
        <v>50</v>
      </c>
      <c r="F78" s="456">
        <v>1</v>
      </c>
      <c r="G78" s="457">
        <f>Composições!M244</f>
        <v>8805.2999999999993</v>
      </c>
      <c r="H78" s="458">
        <f t="shared" si="3"/>
        <v>8805.2999999999993</v>
      </c>
      <c r="I78" s="504"/>
    </row>
    <row r="79" spans="1:10" s="449" customFormat="1" ht="25.5">
      <c r="A79" s="483" t="s">
        <v>79</v>
      </c>
      <c r="B79" s="488" t="s">
        <v>396</v>
      </c>
      <c r="C79" s="500" t="s">
        <v>397</v>
      </c>
      <c r="D79" s="501" t="s">
        <v>304</v>
      </c>
      <c r="E79" s="464" t="s">
        <v>50</v>
      </c>
      <c r="F79" s="465">
        <v>1</v>
      </c>
      <c r="G79" s="457">
        <f>Composições!M202+Composições!M216+Composições!M230</f>
        <v>31744.76</v>
      </c>
      <c r="H79" s="458">
        <f t="shared" si="3"/>
        <v>31744.76</v>
      </c>
      <c r="I79" s="504"/>
    </row>
    <row r="80" spans="1:10" s="449" customFormat="1" ht="25.5">
      <c r="A80" s="483" t="s">
        <v>79</v>
      </c>
      <c r="B80" s="488" t="s">
        <v>398</v>
      </c>
      <c r="C80" s="500" t="s">
        <v>399</v>
      </c>
      <c r="D80" s="501" t="s">
        <v>265</v>
      </c>
      <c r="E80" s="464" t="s">
        <v>50</v>
      </c>
      <c r="F80" s="465">
        <v>1</v>
      </c>
      <c r="G80" s="457">
        <f>Composições!M203+Composições!M217+Composições!M231</f>
        <v>189495.08</v>
      </c>
      <c r="H80" s="458">
        <f t="shared" si="3"/>
        <v>189495.08</v>
      </c>
      <c r="I80" s="504"/>
    </row>
    <row r="81" spans="1:10" s="449" customFormat="1" ht="25.5">
      <c r="A81" s="483" t="s">
        <v>79</v>
      </c>
      <c r="B81" s="488" t="s">
        <v>400</v>
      </c>
      <c r="C81" s="500" t="s">
        <v>401</v>
      </c>
      <c r="D81" s="501" t="s">
        <v>309</v>
      </c>
      <c r="E81" s="464" t="s">
        <v>50</v>
      </c>
      <c r="F81" s="465">
        <v>1</v>
      </c>
      <c r="G81" s="457">
        <f>Composições!M204+Composições!M218+Composições!M232</f>
        <v>18952.330000000002</v>
      </c>
      <c r="H81" s="458">
        <f t="shared" si="3"/>
        <v>18952.330000000002</v>
      </c>
      <c r="I81" s="504"/>
    </row>
    <row r="82" spans="1:10" s="449" customFormat="1" ht="25.5">
      <c r="A82" s="483" t="s">
        <v>79</v>
      </c>
      <c r="B82" s="488" t="s">
        <v>402</v>
      </c>
      <c r="C82" s="500" t="s">
        <v>403</v>
      </c>
      <c r="D82" s="501" t="s">
        <v>305</v>
      </c>
      <c r="E82" s="464" t="s">
        <v>50</v>
      </c>
      <c r="F82" s="465">
        <v>1</v>
      </c>
      <c r="G82" s="457">
        <f>Composições!M205+Composições!M219+Composições!M233+Composições!M245</f>
        <v>62899.62</v>
      </c>
      <c r="H82" s="458">
        <f t="shared" si="3"/>
        <v>62899.62</v>
      </c>
      <c r="I82" s="504"/>
    </row>
    <row r="83" spans="1:10" s="449" customFormat="1" ht="25.5">
      <c r="A83" s="483" t="s">
        <v>79</v>
      </c>
      <c r="B83" s="488" t="s">
        <v>404</v>
      </c>
      <c r="C83" s="500" t="s">
        <v>405</v>
      </c>
      <c r="D83" s="501" t="s">
        <v>252</v>
      </c>
      <c r="E83" s="464" t="s">
        <v>50</v>
      </c>
      <c r="F83" s="465">
        <v>1</v>
      </c>
      <c r="G83" s="457">
        <f>Composições!M206+Composições!M220+Composições!M234</f>
        <v>18610.41</v>
      </c>
      <c r="H83" s="458">
        <f t="shared" si="3"/>
        <v>18610.41</v>
      </c>
      <c r="I83" s="504"/>
    </row>
    <row r="84" spans="1:10" s="449" customFormat="1" ht="25.5">
      <c r="A84" s="483" t="s">
        <v>79</v>
      </c>
      <c r="B84" s="488" t="s">
        <v>406</v>
      </c>
      <c r="C84" s="500" t="s">
        <v>407</v>
      </c>
      <c r="D84" s="501" t="s">
        <v>254</v>
      </c>
      <c r="E84" s="464" t="s">
        <v>50</v>
      </c>
      <c r="F84" s="465">
        <v>1</v>
      </c>
      <c r="G84" s="457">
        <f>Composições!M207+Composições!M221+Composições!M235</f>
        <v>18669.04</v>
      </c>
      <c r="H84" s="458">
        <f t="shared" si="3"/>
        <v>18669.04</v>
      </c>
      <c r="I84" s="504"/>
    </row>
    <row r="85" spans="1:10" s="449" customFormat="1" ht="25.5">
      <c r="A85" s="483" t="s">
        <v>79</v>
      </c>
      <c r="B85" s="488" t="s">
        <v>408</v>
      </c>
      <c r="C85" s="500" t="s">
        <v>409</v>
      </c>
      <c r="D85" s="501" t="s">
        <v>306</v>
      </c>
      <c r="E85" s="464" t="s">
        <v>50</v>
      </c>
      <c r="F85" s="465">
        <v>1</v>
      </c>
      <c r="G85" s="457">
        <f>Composições!M208+Composições!M222+Composições!M236</f>
        <v>18605.09</v>
      </c>
      <c r="H85" s="458">
        <f t="shared" si="3"/>
        <v>18605.09</v>
      </c>
      <c r="I85" s="504"/>
    </row>
    <row r="86" spans="1:10" s="449" customFormat="1" ht="25.5">
      <c r="A86" s="483" t="s">
        <v>79</v>
      </c>
      <c r="B86" s="488" t="s">
        <v>507</v>
      </c>
      <c r="C86" s="500" t="s">
        <v>410</v>
      </c>
      <c r="D86" s="501" t="s">
        <v>307</v>
      </c>
      <c r="E86" s="464" t="s">
        <v>50</v>
      </c>
      <c r="F86" s="465">
        <v>1</v>
      </c>
      <c r="G86" s="457">
        <f>Composições!L310*0.35</f>
        <v>200952.12</v>
      </c>
      <c r="H86" s="458">
        <f t="shared" si="3"/>
        <v>200952.12</v>
      </c>
      <c r="I86" s="504"/>
    </row>
    <row r="87" spans="1:10" s="449" customFormat="1" ht="25.5">
      <c r="A87" s="483" t="s">
        <v>79</v>
      </c>
      <c r="B87" s="488" t="s">
        <v>411</v>
      </c>
      <c r="C87" s="500" t="s">
        <v>412</v>
      </c>
      <c r="D87" s="501" t="s">
        <v>308</v>
      </c>
      <c r="E87" s="464" t="s">
        <v>50</v>
      </c>
      <c r="F87" s="465">
        <v>1</v>
      </c>
      <c r="G87" s="457">
        <f>Composições!M209+Composições!M223+Composições!M237+Composições!M246</f>
        <v>37221.17</v>
      </c>
      <c r="H87" s="458">
        <f t="shared" si="3"/>
        <v>37221.17</v>
      </c>
      <c r="I87" s="504"/>
    </row>
    <row r="88" spans="1:10" s="449" customFormat="1" ht="25.5">
      <c r="A88" s="483" t="s">
        <v>79</v>
      </c>
      <c r="B88" s="488" t="s">
        <v>413</v>
      </c>
      <c r="C88" s="500" t="s">
        <v>414</v>
      </c>
      <c r="D88" s="501" t="s">
        <v>258</v>
      </c>
      <c r="E88" s="464" t="s">
        <v>50</v>
      </c>
      <c r="F88" s="465">
        <v>1</v>
      </c>
      <c r="G88" s="457">
        <f>Composições!M210+Composições!M224+Composições!M238+Composições!M247</f>
        <v>37221.17</v>
      </c>
      <c r="H88" s="458">
        <f t="shared" si="3"/>
        <v>37221.17</v>
      </c>
      <c r="I88" s="504"/>
    </row>
    <row r="89" spans="1:10" s="449" customFormat="1" ht="25.5">
      <c r="A89" s="483" t="s">
        <v>79</v>
      </c>
      <c r="B89" s="488" t="s">
        <v>415</v>
      </c>
      <c r="C89" s="500" t="s">
        <v>416</v>
      </c>
      <c r="D89" s="501" t="s">
        <v>260</v>
      </c>
      <c r="E89" s="464" t="s">
        <v>50</v>
      </c>
      <c r="F89" s="465">
        <v>1</v>
      </c>
      <c r="G89" s="457">
        <f>Composições!M211+Composições!M225+Composições!M239+Composições!M248</f>
        <v>44265.34</v>
      </c>
      <c r="H89" s="458">
        <f t="shared" si="3"/>
        <v>44265.34</v>
      </c>
      <c r="I89" s="504"/>
    </row>
    <row r="90" spans="1:10" s="449" customFormat="1" ht="25.5">
      <c r="A90" s="483" t="s">
        <v>79</v>
      </c>
      <c r="B90" s="488" t="s">
        <v>417</v>
      </c>
      <c r="C90" s="500" t="s">
        <v>418</v>
      </c>
      <c r="D90" s="501" t="s">
        <v>262</v>
      </c>
      <c r="E90" s="464" t="s">
        <v>50</v>
      </c>
      <c r="F90" s="465">
        <v>1</v>
      </c>
      <c r="G90" s="457">
        <f>Composições!M212+Composições!M226+Composições!M240</f>
        <v>23421.16</v>
      </c>
      <c r="H90" s="458">
        <f t="shared" si="3"/>
        <v>23421.16</v>
      </c>
      <c r="I90" s="504"/>
    </row>
    <row r="91" spans="1:10" s="449" customFormat="1" ht="25.5">
      <c r="A91" s="483" t="s">
        <v>79</v>
      </c>
      <c r="B91" s="488" t="s">
        <v>419</v>
      </c>
      <c r="C91" s="500" t="s">
        <v>420</v>
      </c>
      <c r="D91" s="501" t="s">
        <v>264</v>
      </c>
      <c r="E91" s="464" t="s">
        <v>50</v>
      </c>
      <c r="F91" s="465">
        <v>1</v>
      </c>
      <c r="G91" s="457">
        <f>Composições!M213+Composições!M227+Composições!M241</f>
        <v>54940.03</v>
      </c>
      <c r="H91" s="458">
        <f t="shared" si="3"/>
        <v>54940.03</v>
      </c>
      <c r="I91" s="504"/>
    </row>
    <row r="92" spans="1:10" s="449" customFormat="1" ht="13.5" thickBot="1">
      <c r="A92" s="490"/>
      <c r="B92" s="491"/>
      <c r="C92" s="505"/>
      <c r="D92" s="506" t="s">
        <v>22</v>
      </c>
      <c r="E92" s="459"/>
      <c r="F92" s="460"/>
      <c r="G92" s="461"/>
      <c r="H92" s="466"/>
      <c r="I92" s="494">
        <f>SUM(H76:H91)</f>
        <v>995025.12</v>
      </c>
      <c r="J92" s="450"/>
    </row>
    <row r="93" spans="1:10" s="449" customFormat="1" ht="13.5" customHeight="1" thickBot="1">
      <c r="A93" s="496"/>
      <c r="B93" s="496"/>
      <c r="C93" s="497"/>
      <c r="D93" s="497"/>
      <c r="E93" s="497"/>
      <c r="F93" s="498"/>
      <c r="G93" s="499"/>
      <c r="H93" s="497"/>
      <c r="I93" s="497"/>
    </row>
    <row r="94" spans="1:10" s="449" customFormat="1" ht="38.25">
      <c r="A94" s="478"/>
      <c r="B94" s="479"/>
      <c r="C94" s="502" t="s">
        <v>174</v>
      </c>
      <c r="D94" s="503" t="s">
        <v>529</v>
      </c>
      <c r="E94" s="467"/>
      <c r="F94" s="468"/>
      <c r="G94" s="469"/>
      <c r="H94" s="470"/>
      <c r="I94" s="504"/>
    </row>
    <row r="95" spans="1:10" s="449" customFormat="1" ht="25.5">
      <c r="A95" s="483" t="s">
        <v>79</v>
      </c>
      <c r="B95" s="488" t="s">
        <v>422</v>
      </c>
      <c r="C95" s="500" t="s">
        <v>421</v>
      </c>
      <c r="D95" s="501" t="s">
        <v>473</v>
      </c>
      <c r="E95" s="464" t="s">
        <v>50</v>
      </c>
      <c r="F95" s="456">
        <v>1</v>
      </c>
      <c r="G95" s="457">
        <f>Composições!M253+Composições!M267+Composições!M281</f>
        <v>200422.2</v>
      </c>
      <c r="H95" s="458">
        <f t="shared" ref="H95:H110" si="4">+F95*G95</f>
        <v>200422.2</v>
      </c>
      <c r="I95" s="504"/>
    </row>
    <row r="96" spans="1:10" s="449" customFormat="1" ht="25.5">
      <c r="A96" s="483" t="s">
        <v>79</v>
      </c>
      <c r="B96" s="488" t="s">
        <v>423</v>
      </c>
      <c r="C96" s="500" t="s">
        <v>424</v>
      </c>
      <c r="D96" s="501" t="s">
        <v>267</v>
      </c>
      <c r="E96" s="464" t="s">
        <v>50</v>
      </c>
      <c r="F96" s="456">
        <v>1</v>
      </c>
      <c r="G96" s="457">
        <f>Composições!M295</f>
        <v>1260</v>
      </c>
      <c r="H96" s="458">
        <f t="shared" si="4"/>
        <v>1260</v>
      </c>
      <c r="I96" s="504"/>
    </row>
    <row r="97" spans="1:10" s="449" customFormat="1" ht="25.5">
      <c r="A97" s="483" t="s">
        <v>79</v>
      </c>
      <c r="B97" s="488" t="s">
        <v>425</v>
      </c>
      <c r="C97" s="500" t="s">
        <v>426</v>
      </c>
      <c r="D97" s="501" t="s">
        <v>269</v>
      </c>
      <c r="E97" s="464" t="s">
        <v>50</v>
      </c>
      <c r="F97" s="456">
        <v>1</v>
      </c>
      <c r="G97" s="457">
        <f>Composições!M296</f>
        <v>7547.4</v>
      </c>
      <c r="H97" s="458">
        <f t="shared" si="4"/>
        <v>7547.4</v>
      </c>
      <c r="I97" s="504"/>
    </row>
    <row r="98" spans="1:10" s="449" customFormat="1" ht="25.5">
      <c r="A98" s="483" t="s">
        <v>79</v>
      </c>
      <c r="B98" s="488" t="s">
        <v>427</v>
      </c>
      <c r="C98" s="500" t="s">
        <v>428</v>
      </c>
      <c r="D98" s="501" t="s">
        <v>304</v>
      </c>
      <c r="E98" s="464" t="s">
        <v>50</v>
      </c>
      <c r="F98" s="465">
        <v>1</v>
      </c>
      <c r="G98" s="457">
        <f>Composições!M254+Composições!M268+Composições!M282</f>
        <v>27209.79</v>
      </c>
      <c r="H98" s="458">
        <f t="shared" si="4"/>
        <v>27209.79</v>
      </c>
      <c r="I98" s="504"/>
    </row>
    <row r="99" spans="1:10" s="449" customFormat="1" ht="25.5">
      <c r="A99" s="483" t="s">
        <v>79</v>
      </c>
      <c r="B99" s="488" t="s">
        <v>429</v>
      </c>
      <c r="C99" s="500" t="s">
        <v>430</v>
      </c>
      <c r="D99" s="501" t="s">
        <v>265</v>
      </c>
      <c r="E99" s="464" t="s">
        <v>50</v>
      </c>
      <c r="F99" s="465">
        <v>1</v>
      </c>
      <c r="G99" s="457">
        <f>Composições!M255+Composições!M269+Composições!M283</f>
        <v>162424.35</v>
      </c>
      <c r="H99" s="458">
        <f t="shared" si="4"/>
        <v>162424.35</v>
      </c>
      <c r="I99" s="504"/>
    </row>
    <row r="100" spans="1:10" s="449" customFormat="1" ht="25.5">
      <c r="A100" s="483" t="s">
        <v>79</v>
      </c>
      <c r="B100" s="488" t="s">
        <v>431</v>
      </c>
      <c r="C100" s="500" t="s">
        <v>432</v>
      </c>
      <c r="D100" s="501" t="s">
        <v>309</v>
      </c>
      <c r="E100" s="464" t="s">
        <v>50</v>
      </c>
      <c r="F100" s="465">
        <v>1</v>
      </c>
      <c r="G100" s="457">
        <f>Composições!M256+Composições!M270+Composições!M284</f>
        <v>16244.85</v>
      </c>
      <c r="H100" s="458">
        <f t="shared" si="4"/>
        <v>16244.85</v>
      </c>
      <c r="I100" s="504"/>
    </row>
    <row r="101" spans="1:10" s="449" customFormat="1" ht="25.5">
      <c r="A101" s="483" t="s">
        <v>79</v>
      </c>
      <c r="B101" s="488" t="s">
        <v>433</v>
      </c>
      <c r="C101" s="500" t="s">
        <v>434</v>
      </c>
      <c r="D101" s="501" t="s">
        <v>305</v>
      </c>
      <c r="E101" s="464" t="s">
        <v>50</v>
      </c>
      <c r="F101" s="465">
        <v>1</v>
      </c>
      <c r="G101" s="457">
        <f>Composições!M257+Composições!M271+Composições!M285+Composições!M297</f>
        <v>53913.96</v>
      </c>
      <c r="H101" s="458">
        <f t="shared" si="4"/>
        <v>53913.96</v>
      </c>
      <c r="I101" s="504"/>
    </row>
    <row r="102" spans="1:10" s="449" customFormat="1" ht="25.5">
      <c r="A102" s="483" t="s">
        <v>79</v>
      </c>
      <c r="B102" s="488" t="s">
        <v>435</v>
      </c>
      <c r="C102" s="500" t="s">
        <v>436</v>
      </c>
      <c r="D102" s="501" t="s">
        <v>252</v>
      </c>
      <c r="E102" s="464" t="s">
        <v>50</v>
      </c>
      <c r="F102" s="465">
        <v>1</v>
      </c>
      <c r="G102" s="457">
        <f>Composições!M258+Composições!M272+Composições!M286</f>
        <v>15951.78</v>
      </c>
      <c r="H102" s="458">
        <f t="shared" si="4"/>
        <v>15951.78</v>
      </c>
      <c r="I102" s="504"/>
    </row>
    <row r="103" spans="1:10" s="449" customFormat="1" ht="25.5">
      <c r="A103" s="483" t="s">
        <v>79</v>
      </c>
      <c r="B103" s="488" t="s">
        <v>437</v>
      </c>
      <c r="C103" s="500" t="s">
        <v>438</v>
      </c>
      <c r="D103" s="501" t="s">
        <v>254</v>
      </c>
      <c r="E103" s="464" t="s">
        <v>50</v>
      </c>
      <c r="F103" s="465">
        <v>1</v>
      </c>
      <c r="G103" s="457">
        <f>Composições!M259+Composições!M273+Composições!M287</f>
        <v>16002.03</v>
      </c>
      <c r="H103" s="458">
        <f t="shared" si="4"/>
        <v>16002.03</v>
      </c>
      <c r="I103" s="504"/>
    </row>
    <row r="104" spans="1:10" s="449" customFormat="1" ht="25.5">
      <c r="A104" s="483" t="s">
        <v>79</v>
      </c>
      <c r="B104" s="488" t="s">
        <v>439</v>
      </c>
      <c r="C104" s="500" t="s">
        <v>440</v>
      </c>
      <c r="D104" s="501" t="s">
        <v>306</v>
      </c>
      <c r="E104" s="464" t="s">
        <v>50</v>
      </c>
      <c r="F104" s="465">
        <v>1</v>
      </c>
      <c r="G104" s="457">
        <f>Composições!M260+Composições!M274+Composições!M288</f>
        <v>15947.22</v>
      </c>
      <c r="H104" s="458">
        <f t="shared" si="4"/>
        <v>15947.22</v>
      </c>
      <c r="I104" s="504"/>
    </row>
    <row r="105" spans="1:10" s="449" customFormat="1" ht="25.5">
      <c r="A105" s="483" t="s">
        <v>79</v>
      </c>
      <c r="B105" s="488" t="s">
        <v>507</v>
      </c>
      <c r="C105" s="500" t="s">
        <v>441</v>
      </c>
      <c r="D105" s="501" t="s">
        <v>307</v>
      </c>
      <c r="E105" s="464" t="s">
        <v>50</v>
      </c>
      <c r="F105" s="465">
        <v>1</v>
      </c>
      <c r="G105" s="457">
        <f>Composições!L310*0.3</f>
        <v>172244.67</v>
      </c>
      <c r="H105" s="458">
        <f t="shared" si="4"/>
        <v>172244.67</v>
      </c>
      <c r="I105" s="504"/>
    </row>
    <row r="106" spans="1:10" s="449" customFormat="1" ht="25.5">
      <c r="A106" s="483" t="s">
        <v>79</v>
      </c>
      <c r="B106" s="488" t="s">
        <v>442</v>
      </c>
      <c r="C106" s="500" t="s">
        <v>443</v>
      </c>
      <c r="D106" s="501" t="s">
        <v>308</v>
      </c>
      <c r="E106" s="464" t="s">
        <v>50</v>
      </c>
      <c r="F106" s="465">
        <v>1</v>
      </c>
      <c r="G106" s="457">
        <f>Composições!M261+Composições!M275+Composições!M289+Composições!M298</f>
        <v>31903.86</v>
      </c>
      <c r="H106" s="458">
        <f t="shared" si="4"/>
        <v>31903.86</v>
      </c>
      <c r="I106" s="504"/>
    </row>
    <row r="107" spans="1:10" s="449" customFormat="1" ht="25.5">
      <c r="A107" s="483" t="s">
        <v>79</v>
      </c>
      <c r="B107" s="488" t="s">
        <v>444</v>
      </c>
      <c r="C107" s="500" t="s">
        <v>445</v>
      </c>
      <c r="D107" s="501" t="s">
        <v>258</v>
      </c>
      <c r="E107" s="464" t="s">
        <v>50</v>
      </c>
      <c r="F107" s="465">
        <v>1</v>
      </c>
      <c r="G107" s="457">
        <f>Composições!M262+Composições!M276+Composições!M290+Composições!M299</f>
        <v>31903.86</v>
      </c>
      <c r="H107" s="458">
        <f t="shared" si="4"/>
        <v>31903.86</v>
      </c>
      <c r="I107" s="504"/>
    </row>
    <row r="108" spans="1:10" s="449" customFormat="1" ht="25.5">
      <c r="A108" s="483" t="s">
        <v>79</v>
      </c>
      <c r="B108" s="488" t="s">
        <v>446</v>
      </c>
      <c r="C108" s="500" t="s">
        <v>447</v>
      </c>
      <c r="D108" s="501" t="s">
        <v>260</v>
      </c>
      <c r="E108" s="464" t="s">
        <v>50</v>
      </c>
      <c r="F108" s="465">
        <v>1</v>
      </c>
      <c r="G108" s="457">
        <f>Composições!M263+Composições!M277+Composições!M291+Composições!M300</f>
        <v>37941.72</v>
      </c>
      <c r="H108" s="458">
        <f t="shared" si="4"/>
        <v>37941.72</v>
      </c>
      <c r="I108" s="504"/>
    </row>
    <row r="109" spans="1:10" s="449" customFormat="1" ht="25.5">
      <c r="A109" s="483" t="s">
        <v>79</v>
      </c>
      <c r="B109" s="488" t="s">
        <v>448</v>
      </c>
      <c r="C109" s="500" t="s">
        <v>449</v>
      </c>
      <c r="D109" s="501" t="s">
        <v>262</v>
      </c>
      <c r="E109" s="464" t="s">
        <v>50</v>
      </c>
      <c r="F109" s="465">
        <v>1</v>
      </c>
      <c r="G109" s="457">
        <f>Composições!M264+Composições!M278+Composições!M292</f>
        <v>20075.28</v>
      </c>
      <c r="H109" s="458">
        <f t="shared" si="4"/>
        <v>20075.28</v>
      </c>
      <c r="I109" s="504"/>
    </row>
    <row r="110" spans="1:10" s="449" customFormat="1" ht="25.5">
      <c r="A110" s="483" t="s">
        <v>79</v>
      </c>
      <c r="B110" s="488" t="s">
        <v>450</v>
      </c>
      <c r="C110" s="500" t="s">
        <v>451</v>
      </c>
      <c r="D110" s="501" t="s">
        <v>264</v>
      </c>
      <c r="E110" s="464" t="s">
        <v>50</v>
      </c>
      <c r="F110" s="465">
        <v>1</v>
      </c>
      <c r="G110" s="457">
        <f>Composições!M265+Composições!M279+Composições!M293</f>
        <v>47091.45</v>
      </c>
      <c r="H110" s="458">
        <f t="shared" si="4"/>
        <v>47091.45</v>
      </c>
      <c r="I110" s="504"/>
    </row>
    <row r="111" spans="1:10" s="449" customFormat="1" ht="13.5" thickBot="1">
      <c r="A111" s="490"/>
      <c r="B111" s="491"/>
      <c r="C111" s="505"/>
      <c r="D111" s="506" t="s">
        <v>22</v>
      </c>
      <c r="E111" s="459"/>
      <c r="F111" s="460"/>
      <c r="G111" s="461"/>
      <c r="H111" s="466"/>
      <c r="I111" s="494">
        <f>SUM(H95:H110)</f>
        <v>858084.42</v>
      </c>
      <c r="J111" s="450"/>
    </row>
    <row r="112" spans="1:10" s="449" customFormat="1" ht="13.5" customHeight="1" thickBot="1">
      <c r="A112" s="496"/>
      <c r="B112" s="496"/>
      <c r="C112" s="497"/>
      <c r="D112" s="497"/>
      <c r="E112" s="497"/>
      <c r="F112" s="498"/>
      <c r="G112" s="499"/>
      <c r="H112" s="497"/>
      <c r="I112" s="497"/>
    </row>
    <row r="113" spans="1:9" s="449" customFormat="1">
      <c r="A113" s="478"/>
      <c r="B113" s="479"/>
      <c r="C113" s="502" t="s">
        <v>44</v>
      </c>
      <c r="D113" s="503" t="s">
        <v>169</v>
      </c>
      <c r="E113" s="467"/>
      <c r="F113" s="468"/>
      <c r="G113" s="469"/>
      <c r="H113" s="470"/>
      <c r="I113" s="504"/>
    </row>
    <row r="114" spans="1:9" s="449" customFormat="1" ht="25.5">
      <c r="A114" s="483" t="s">
        <v>79</v>
      </c>
      <c r="B114" s="488" t="s">
        <v>466</v>
      </c>
      <c r="C114" s="500" t="s">
        <v>470</v>
      </c>
      <c r="D114" s="501" t="s">
        <v>170</v>
      </c>
      <c r="E114" s="574" t="s">
        <v>50</v>
      </c>
      <c r="F114" s="575">
        <v>1</v>
      </c>
      <c r="G114" s="457">
        <f>Composições!K372</f>
        <v>133490.25</v>
      </c>
      <c r="H114" s="458">
        <f t="shared" ref="H114:H140" si="5">+F114*G114</f>
        <v>133490.25</v>
      </c>
      <c r="I114" s="504"/>
    </row>
    <row r="115" spans="1:9" s="449" customFormat="1" hidden="1">
      <c r="A115" s="483"/>
      <c r="B115" s="488"/>
      <c r="C115" s="489" t="s">
        <v>51</v>
      </c>
      <c r="D115" s="484"/>
      <c r="E115" s="464"/>
      <c r="F115" s="465"/>
      <c r="G115" s="457"/>
      <c r="H115" s="458">
        <f t="shared" si="5"/>
        <v>0</v>
      </c>
      <c r="I115" s="504"/>
    </row>
    <row r="116" spans="1:9" s="449" customFormat="1" hidden="1">
      <c r="A116" s="483"/>
      <c r="B116" s="488"/>
      <c r="C116" s="489" t="s">
        <v>52</v>
      </c>
      <c r="D116" s="484"/>
      <c r="E116" s="464"/>
      <c r="F116" s="465"/>
      <c r="G116" s="457"/>
      <c r="H116" s="458">
        <f t="shared" si="5"/>
        <v>0</v>
      </c>
      <c r="I116" s="504"/>
    </row>
    <row r="117" spans="1:9" s="449" customFormat="1" hidden="1">
      <c r="A117" s="483"/>
      <c r="B117" s="488"/>
      <c r="C117" s="489" t="s">
        <v>53</v>
      </c>
      <c r="D117" s="484"/>
      <c r="E117" s="464"/>
      <c r="F117" s="465"/>
      <c r="G117" s="457"/>
      <c r="H117" s="458">
        <f t="shared" si="5"/>
        <v>0</v>
      </c>
      <c r="I117" s="504"/>
    </row>
    <row r="118" spans="1:9" s="449" customFormat="1" hidden="1">
      <c r="A118" s="483"/>
      <c r="B118" s="488"/>
      <c r="C118" s="489" t="s">
        <v>54</v>
      </c>
      <c r="D118" s="484"/>
      <c r="E118" s="464"/>
      <c r="F118" s="465"/>
      <c r="G118" s="457"/>
      <c r="H118" s="458">
        <f t="shared" si="5"/>
        <v>0</v>
      </c>
      <c r="I118" s="504"/>
    </row>
    <row r="119" spans="1:9" s="449" customFormat="1" hidden="1">
      <c r="A119" s="483"/>
      <c r="B119" s="488"/>
      <c r="C119" s="489" t="s">
        <v>55</v>
      </c>
      <c r="D119" s="484"/>
      <c r="E119" s="464"/>
      <c r="F119" s="465"/>
      <c r="G119" s="457"/>
      <c r="H119" s="458">
        <f t="shared" si="5"/>
        <v>0</v>
      </c>
      <c r="I119" s="504"/>
    </row>
    <row r="120" spans="1:9" s="449" customFormat="1" hidden="1">
      <c r="A120" s="483"/>
      <c r="B120" s="488"/>
      <c r="C120" s="489" t="s">
        <v>56</v>
      </c>
      <c r="D120" s="484"/>
      <c r="E120" s="464"/>
      <c r="F120" s="465"/>
      <c r="G120" s="457"/>
      <c r="H120" s="458">
        <f t="shared" si="5"/>
        <v>0</v>
      </c>
      <c r="I120" s="504"/>
    </row>
    <row r="121" spans="1:9" s="449" customFormat="1" hidden="1">
      <c r="A121" s="483"/>
      <c r="B121" s="488"/>
      <c r="C121" s="489" t="s">
        <v>57</v>
      </c>
      <c r="D121" s="484"/>
      <c r="E121" s="464"/>
      <c r="F121" s="465"/>
      <c r="G121" s="457"/>
      <c r="H121" s="458">
        <f t="shared" si="5"/>
        <v>0</v>
      </c>
      <c r="I121" s="504"/>
    </row>
    <row r="122" spans="1:9" s="449" customFormat="1" hidden="1">
      <c r="A122" s="483"/>
      <c r="B122" s="488"/>
      <c r="C122" s="489" t="s">
        <v>58</v>
      </c>
      <c r="D122" s="484"/>
      <c r="E122" s="464"/>
      <c r="F122" s="465"/>
      <c r="G122" s="457"/>
      <c r="H122" s="458">
        <f t="shared" si="5"/>
        <v>0</v>
      </c>
      <c r="I122" s="504"/>
    </row>
    <row r="123" spans="1:9" s="449" customFormat="1" hidden="1">
      <c r="A123" s="483"/>
      <c r="B123" s="488"/>
      <c r="C123" s="489" t="s">
        <v>59</v>
      </c>
      <c r="D123" s="484"/>
      <c r="E123" s="464"/>
      <c r="F123" s="465"/>
      <c r="G123" s="457"/>
      <c r="H123" s="458">
        <f t="shared" si="5"/>
        <v>0</v>
      </c>
      <c r="I123" s="504"/>
    </row>
    <row r="124" spans="1:9" s="449" customFormat="1" hidden="1">
      <c r="A124" s="483"/>
      <c r="B124" s="488"/>
      <c r="C124" s="489" t="s">
        <v>60</v>
      </c>
      <c r="D124" s="484"/>
      <c r="E124" s="464"/>
      <c r="F124" s="465"/>
      <c r="G124" s="457"/>
      <c r="H124" s="458">
        <f t="shared" si="5"/>
        <v>0</v>
      </c>
      <c r="I124" s="504"/>
    </row>
    <row r="125" spans="1:9" s="449" customFormat="1" hidden="1">
      <c r="A125" s="483"/>
      <c r="B125" s="488"/>
      <c r="C125" s="489" t="s">
        <v>61</v>
      </c>
      <c r="D125" s="484"/>
      <c r="E125" s="464"/>
      <c r="F125" s="465"/>
      <c r="G125" s="457"/>
      <c r="H125" s="458">
        <f t="shared" si="5"/>
        <v>0</v>
      </c>
      <c r="I125" s="504"/>
    </row>
    <row r="126" spans="1:9" s="449" customFormat="1" hidden="1">
      <c r="A126" s="483"/>
      <c r="B126" s="488"/>
      <c r="C126" s="489" t="s">
        <v>62</v>
      </c>
      <c r="D126" s="484"/>
      <c r="E126" s="464"/>
      <c r="F126" s="465"/>
      <c r="G126" s="457"/>
      <c r="H126" s="458">
        <f t="shared" si="5"/>
        <v>0</v>
      </c>
      <c r="I126" s="504"/>
    </row>
    <row r="127" spans="1:9" s="449" customFormat="1" hidden="1">
      <c r="A127" s="483"/>
      <c r="B127" s="488"/>
      <c r="C127" s="489" t="s">
        <v>63</v>
      </c>
      <c r="D127" s="484"/>
      <c r="E127" s="464"/>
      <c r="F127" s="465"/>
      <c r="G127" s="457"/>
      <c r="H127" s="458">
        <f t="shared" si="5"/>
        <v>0</v>
      </c>
      <c r="I127" s="504"/>
    </row>
    <row r="128" spans="1:9" s="449" customFormat="1" hidden="1">
      <c r="A128" s="483"/>
      <c r="B128" s="488"/>
      <c r="C128" s="489" t="s">
        <v>64</v>
      </c>
      <c r="D128" s="484"/>
      <c r="E128" s="464"/>
      <c r="F128" s="465"/>
      <c r="G128" s="457"/>
      <c r="H128" s="458">
        <f t="shared" si="5"/>
        <v>0</v>
      </c>
      <c r="I128" s="504"/>
    </row>
    <row r="129" spans="1:9" s="449" customFormat="1" hidden="1">
      <c r="A129" s="483"/>
      <c r="B129" s="488"/>
      <c r="C129" s="489" t="s">
        <v>65</v>
      </c>
      <c r="D129" s="484"/>
      <c r="E129" s="464"/>
      <c r="F129" s="465"/>
      <c r="G129" s="457"/>
      <c r="H129" s="458">
        <f t="shared" si="5"/>
        <v>0</v>
      </c>
      <c r="I129" s="504"/>
    </row>
    <row r="130" spans="1:9" s="449" customFormat="1" hidden="1">
      <c r="A130" s="483"/>
      <c r="B130" s="488"/>
      <c r="C130" s="489" t="s">
        <v>66</v>
      </c>
      <c r="D130" s="484"/>
      <c r="E130" s="464"/>
      <c r="F130" s="465"/>
      <c r="G130" s="457"/>
      <c r="H130" s="458">
        <f t="shared" si="5"/>
        <v>0</v>
      </c>
      <c r="I130" s="504"/>
    </row>
    <row r="131" spans="1:9" s="449" customFormat="1" hidden="1">
      <c r="A131" s="483"/>
      <c r="B131" s="488"/>
      <c r="C131" s="489" t="s">
        <v>67</v>
      </c>
      <c r="D131" s="484"/>
      <c r="E131" s="464"/>
      <c r="F131" s="465"/>
      <c r="G131" s="457"/>
      <c r="H131" s="458">
        <f t="shared" si="5"/>
        <v>0</v>
      </c>
      <c r="I131" s="504"/>
    </row>
    <row r="132" spans="1:9" s="449" customFormat="1" hidden="1">
      <c r="A132" s="483"/>
      <c r="B132" s="488"/>
      <c r="C132" s="489" t="s">
        <v>68</v>
      </c>
      <c r="D132" s="484"/>
      <c r="E132" s="464"/>
      <c r="F132" s="465"/>
      <c r="G132" s="457"/>
      <c r="H132" s="458">
        <f t="shared" si="5"/>
        <v>0</v>
      </c>
      <c r="I132" s="504"/>
    </row>
    <row r="133" spans="1:9" s="449" customFormat="1" hidden="1">
      <c r="A133" s="483"/>
      <c r="B133" s="488"/>
      <c r="C133" s="489" t="s">
        <v>69</v>
      </c>
      <c r="D133" s="484"/>
      <c r="E133" s="464"/>
      <c r="F133" s="465"/>
      <c r="G133" s="457"/>
      <c r="H133" s="458">
        <f t="shared" si="5"/>
        <v>0</v>
      </c>
      <c r="I133" s="504"/>
    </row>
    <row r="134" spans="1:9" s="449" customFormat="1" hidden="1">
      <c r="A134" s="483"/>
      <c r="B134" s="488"/>
      <c r="C134" s="489" t="s">
        <v>70</v>
      </c>
      <c r="D134" s="484"/>
      <c r="E134" s="464"/>
      <c r="F134" s="465"/>
      <c r="G134" s="457"/>
      <c r="H134" s="458">
        <f t="shared" si="5"/>
        <v>0</v>
      </c>
      <c r="I134" s="504"/>
    </row>
    <row r="135" spans="1:9" s="449" customFormat="1" hidden="1">
      <c r="A135" s="483"/>
      <c r="B135" s="488"/>
      <c r="C135" s="489" t="s">
        <v>71</v>
      </c>
      <c r="D135" s="484"/>
      <c r="E135" s="464"/>
      <c r="F135" s="465"/>
      <c r="G135" s="457"/>
      <c r="H135" s="458">
        <f t="shared" si="5"/>
        <v>0</v>
      </c>
      <c r="I135" s="504"/>
    </row>
    <row r="136" spans="1:9" s="449" customFormat="1" hidden="1">
      <c r="A136" s="483"/>
      <c r="B136" s="488"/>
      <c r="C136" s="489" t="s">
        <v>72</v>
      </c>
      <c r="D136" s="484"/>
      <c r="E136" s="464"/>
      <c r="F136" s="465"/>
      <c r="G136" s="457"/>
      <c r="H136" s="458">
        <f t="shared" si="5"/>
        <v>0</v>
      </c>
      <c r="I136" s="504"/>
    </row>
    <row r="137" spans="1:9" s="449" customFormat="1" hidden="1">
      <c r="A137" s="483"/>
      <c r="B137" s="488"/>
      <c r="C137" s="489" t="s">
        <v>73</v>
      </c>
      <c r="D137" s="484"/>
      <c r="E137" s="464"/>
      <c r="F137" s="465"/>
      <c r="G137" s="457"/>
      <c r="H137" s="458">
        <f t="shared" si="5"/>
        <v>0</v>
      </c>
      <c r="I137" s="504"/>
    </row>
    <row r="138" spans="1:9" s="449" customFormat="1" hidden="1">
      <c r="A138" s="483"/>
      <c r="B138" s="488"/>
      <c r="C138" s="489" t="s">
        <v>74</v>
      </c>
      <c r="D138" s="484"/>
      <c r="E138" s="464"/>
      <c r="F138" s="465"/>
      <c r="G138" s="457"/>
      <c r="H138" s="458">
        <f t="shared" si="5"/>
        <v>0</v>
      </c>
      <c r="I138" s="504"/>
    </row>
    <row r="139" spans="1:9" s="449" customFormat="1" hidden="1">
      <c r="A139" s="483"/>
      <c r="B139" s="488"/>
      <c r="C139" s="489" t="s">
        <v>75</v>
      </c>
      <c r="D139" s="484"/>
      <c r="E139" s="464"/>
      <c r="F139" s="465"/>
      <c r="G139" s="457"/>
      <c r="H139" s="458">
        <f t="shared" si="5"/>
        <v>0</v>
      </c>
      <c r="I139" s="504"/>
    </row>
    <row r="140" spans="1:9" s="449" customFormat="1" hidden="1">
      <c r="A140" s="483"/>
      <c r="B140" s="488"/>
      <c r="C140" s="489" t="s">
        <v>76</v>
      </c>
      <c r="D140" s="484"/>
      <c r="E140" s="464"/>
      <c r="F140" s="465"/>
      <c r="G140" s="457"/>
      <c r="H140" s="458">
        <f t="shared" si="5"/>
        <v>0</v>
      </c>
      <c r="I140" s="504"/>
    </row>
    <row r="141" spans="1:9" s="449" customFormat="1" ht="13.5" thickBot="1">
      <c r="A141" s="490"/>
      <c r="B141" s="491"/>
      <c r="C141" s="505"/>
      <c r="D141" s="506" t="s">
        <v>22</v>
      </c>
      <c r="E141" s="459"/>
      <c r="F141" s="460"/>
      <c r="G141" s="461"/>
      <c r="H141" s="466"/>
      <c r="I141" s="494">
        <f>SUM(H114:H140)</f>
        <v>133490.25</v>
      </c>
    </row>
    <row r="142" spans="1:9" s="449" customFormat="1" ht="13.5" customHeight="1" thickBot="1">
      <c r="A142" s="496"/>
      <c r="B142" s="496"/>
      <c r="C142" s="497"/>
      <c r="D142" s="497"/>
      <c r="E142" s="497"/>
      <c r="F142" s="498"/>
      <c r="G142" s="499"/>
      <c r="H142" s="497"/>
      <c r="I142" s="497"/>
    </row>
    <row r="143" spans="1:9" s="449" customFormat="1" ht="38.25">
      <c r="A143" s="478"/>
      <c r="B143" s="479"/>
      <c r="C143" s="502" t="s">
        <v>45</v>
      </c>
      <c r="D143" s="503" t="s">
        <v>534</v>
      </c>
      <c r="E143" s="467"/>
      <c r="F143" s="468"/>
      <c r="G143" s="469"/>
      <c r="H143" s="470"/>
      <c r="I143" s="504"/>
    </row>
    <row r="144" spans="1:9" s="449" customFormat="1">
      <c r="A144" s="483" t="s">
        <v>79</v>
      </c>
      <c r="B144" s="488" t="s">
        <v>477</v>
      </c>
      <c r="C144" s="500" t="s">
        <v>46</v>
      </c>
      <c r="D144" s="501" t="s">
        <v>481</v>
      </c>
      <c r="E144" s="574" t="s">
        <v>50</v>
      </c>
      <c r="F144" s="575">
        <v>1</v>
      </c>
      <c r="G144" s="457">
        <f>Composições!K380</f>
        <v>26168.65</v>
      </c>
      <c r="H144" s="458">
        <f t="shared" ref="H144:H147" si="6">+F144*G144</f>
        <v>26168.65</v>
      </c>
      <c r="I144" s="504"/>
    </row>
    <row r="145" spans="1:9" s="449" customFormat="1">
      <c r="A145" s="483" t="s">
        <v>79</v>
      </c>
      <c r="B145" s="488" t="s">
        <v>478</v>
      </c>
      <c r="C145" s="500" t="s">
        <v>47</v>
      </c>
      <c r="D145" s="501" t="s">
        <v>471</v>
      </c>
      <c r="E145" s="574" t="s">
        <v>50</v>
      </c>
      <c r="F145" s="575">
        <v>1</v>
      </c>
      <c r="G145" s="457">
        <f>Composições!K388</f>
        <v>30506.75</v>
      </c>
      <c r="H145" s="458">
        <f t="shared" ref="H145:H146" si="7">+F145*G145</f>
        <v>30506.75</v>
      </c>
      <c r="I145" s="504"/>
    </row>
    <row r="146" spans="1:9" s="449" customFormat="1">
      <c r="A146" s="483" t="s">
        <v>79</v>
      </c>
      <c r="B146" s="488" t="s">
        <v>479</v>
      </c>
      <c r="C146" s="500" t="s">
        <v>475</v>
      </c>
      <c r="D146" s="501" t="s">
        <v>171</v>
      </c>
      <c r="E146" s="574" t="s">
        <v>50</v>
      </c>
      <c r="F146" s="575">
        <v>1</v>
      </c>
      <c r="G146" s="457">
        <f>Composições!K397</f>
        <v>7659.86</v>
      </c>
      <c r="H146" s="458">
        <f t="shared" si="7"/>
        <v>7659.86</v>
      </c>
      <c r="I146" s="504"/>
    </row>
    <row r="147" spans="1:9" s="449" customFormat="1">
      <c r="A147" s="483" t="s">
        <v>79</v>
      </c>
      <c r="B147" s="488" t="s">
        <v>480</v>
      </c>
      <c r="C147" s="500" t="s">
        <v>476</v>
      </c>
      <c r="D147" s="501" t="s">
        <v>474</v>
      </c>
      <c r="E147" s="574" t="s">
        <v>50</v>
      </c>
      <c r="F147" s="575">
        <v>1</v>
      </c>
      <c r="G147" s="457">
        <f>Composições!K404</f>
        <v>3078.34</v>
      </c>
      <c r="H147" s="458">
        <f t="shared" si="6"/>
        <v>3078.34</v>
      </c>
      <c r="I147" s="504"/>
    </row>
    <row r="148" spans="1:9" s="449" customFormat="1" ht="13.5" thickBot="1">
      <c r="A148" s="490"/>
      <c r="B148" s="491"/>
      <c r="C148" s="505"/>
      <c r="D148" s="506" t="s">
        <v>22</v>
      </c>
      <c r="E148" s="459"/>
      <c r="F148" s="460"/>
      <c r="G148" s="461"/>
      <c r="H148" s="466"/>
      <c r="I148" s="494">
        <f>SUM(H144:H147)</f>
        <v>67413.600000000006</v>
      </c>
    </row>
    <row r="149" spans="1:9" s="449" customFormat="1" ht="13.5" customHeight="1" thickBot="1">
      <c r="A149" s="496"/>
      <c r="B149" s="496"/>
      <c r="C149" s="497"/>
      <c r="D149" s="497"/>
      <c r="E149" s="497"/>
      <c r="F149" s="498"/>
      <c r="G149" s="499"/>
      <c r="H149" s="497"/>
      <c r="I149" s="497"/>
    </row>
    <row r="150" spans="1:9" s="449" customFormat="1">
      <c r="A150" s="478"/>
      <c r="B150" s="479"/>
      <c r="C150" s="480" t="s">
        <v>48</v>
      </c>
      <c r="D150" s="481" t="s">
        <v>167</v>
      </c>
      <c r="E150" s="452"/>
      <c r="F150" s="468"/>
      <c r="G150" s="469"/>
      <c r="H150" s="470"/>
      <c r="I150" s="504"/>
    </row>
    <row r="151" spans="1:9" s="449" customFormat="1" ht="25.5">
      <c r="A151" s="483" t="s">
        <v>79</v>
      </c>
      <c r="B151" s="488" t="s">
        <v>496</v>
      </c>
      <c r="C151" s="500" t="s">
        <v>49</v>
      </c>
      <c r="D151" s="501" t="s">
        <v>168</v>
      </c>
      <c r="E151" s="573" t="s">
        <v>50</v>
      </c>
      <c r="F151" s="456">
        <v>1</v>
      </c>
      <c r="G151" s="457">
        <f>Composições!K412</f>
        <v>91596.93</v>
      </c>
      <c r="H151" s="458">
        <f t="shared" ref="H151" si="8">+F151*G151</f>
        <v>91596.93</v>
      </c>
      <c r="I151" s="504"/>
    </row>
    <row r="152" spans="1:9" s="449" customFormat="1" ht="13.5" thickBot="1">
      <c r="A152" s="490"/>
      <c r="B152" s="491"/>
      <c r="C152" s="505"/>
      <c r="D152" s="506" t="s">
        <v>22</v>
      </c>
      <c r="E152" s="459"/>
      <c r="F152" s="460"/>
      <c r="G152" s="461"/>
      <c r="H152" s="466"/>
      <c r="I152" s="494">
        <f>SUM(H151:H151)</f>
        <v>91596.93</v>
      </c>
    </row>
    <row r="153" spans="1:9">
      <c r="C153" s="260"/>
      <c r="D153" s="442"/>
      <c r="E153" s="245"/>
      <c r="F153" s="395"/>
      <c r="I153" s="261"/>
    </row>
    <row r="154" spans="1:9">
      <c r="C154" s="260"/>
      <c r="D154" s="442"/>
      <c r="E154" s="245"/>
      <c r="F154" s="395"/>
      <c r="I154" s="261"/>
    </row>
    <row r="155" spans="1:9">
      <c r="C155" s="260"/>
      <c r="D155" s="442"/>
      <c r="E155" s="245"/>
      <c r="F155" s="395"/>
      <c r="I155" s="261"/>
    </row>
    <row r="156" spans="1:9">
      <c r="C156" s="264"/>
      <c r="D156" s="443"/>
      <c r="E156" s="245"/>
      <c r="F156" s="395"/>
      <c r="I156" s="261"/>
    </row>
    <row r="157" spans="1:9" ht="13.5" thickBot="1">
      <c r="C157" s="264"/>
      <c r="D157" s="443"/>
      <c r="E157" s="245"/>
      <c r="F157" s="395"/>
      <c r="I157" s="261"/>
    </row>
    <row r="158" spans="1:9" ht="13.5" thickBot="1">
      <c r="A158" s="418"/>
      <c r="B158" s="369"/>
      <c r="C158" s="423"/>
      <c r="D158" s="444"/>
      <c r="E158" s="258"/>
      <c r="F158" s="394"/>
      <c r="G158" s="263"/>
      <c r="H158" s="263"/>
      <c r="I158" s="265"/>
    </row>
    <row r="159" spans="1:9" ht="13.5" thickBot="1">
      <c r="A159" s="283"/>
      <c r="D159" s="445" t="s">
        <v>23</v>
      </c>
      <c r="E159" s="262"/>
      <c r="F159" s="396"/>
      <c r="G159" s="407"/>
      <c r="I159" s="266">
        <f>SUM(I24:I152)</f>
        <v>3578232.96</v>
      </c>
    </row>
    <row r="160" spans="1:9" ht="13.5" thickBot="1">
      <c r="A160" s="283"/>
      <c r="D160" s="443"/>
      <c r="E160" s="245"/>
      <c r="F160" s="395"/>
      <c r="I160" s="271"/>
    </row>
    <row r="161" spans="1:9" ht="13.5" thickBot="1">
      <c r="A161" s="283"/>
      <c r="D161" s="445" t="s">
        <v>131</v>
      </c>
      <c r="E161" s="267"/>
      <c r="F161" s="397"/>
      <c r="G161" s="367">
        <f>LDI!G42</f>
        <v>0.19850000000000001</v>
      </c>
      <c r="I161" s="266">
        <f>I159*G161</f>
        <v>710279.24</v>
      </c>
    </row>
    <row r="162" spans="1:9">
      <c r="A162" s="283"/>
      <c r="D162" s="442"/>
      <c r="E162" s="272"/>
      <c r="F162" s="398"/>
      <c r="G162" s="408"/>
      <c r="I162" s="271"/>
    </row>
    <row r="163" spans="1:9" ht="13.5" thickBot="1">
      <c r="A163" s="283"/>
      <c r="D163" s="446"/>
      <c r="E163" s="412"/>
      <c r="F163" s="413"/>
      <c r="I163" s="271"/>
    </row>
    <row r="164" spans="1:9" ht="13.5" thickBot="1">
      <c r="A164" s="283"/>
      <c r="D164" s="445" t="s">
        <v>24</v>
      </c>
      <c r="E164" s="262"/>
      <c r="F164" s="396"/>
      <c r="G164" s="407"/>
      <c r="I164" s="266">
        <f>I161+I159</f>
        <v>4288512.2</v>
      </c>
    </row>
    <row r="165" spans="1:9" ht="13.5" thickBot="1">
      <c r="A165" s="419"/>
      <c r="B165" s="370"/>
      <c r="C165" s="424"/>
      <c r="D165" s="447"/>
      <c r="E165" s="268"/>
      <c r="F165" s="399"/>
      <c r="G165" s="259"/>
      <c r="H165" s="259"/>
      <c r="I165" s="269"/>
    </row>
    <row r="166" spans="1:9">
      <c r="C166" s="1"/>
      <c r="D166" s="448"/>
      <c r="E166" s="1"/>
      <c r="F166" s="321"/>
      <c r="G166" s="1"/>
      <c r="H166" s="1"/>
      <c r="I166" s="1"/>
    </row>
    <row r="167" spans="1:9">
      <c r="C167" s="1"/>
      <c r="D167" s="448"/>
      <c r="E167" s="1"/>
      <c r="F167" s="321"/>
      <c r="G167" s="1"/>
      <c r="H167" s="1"/>
      <c r="I167" s="1"/>
    </row>
    <row r="168" spans="1:9">
      <c r="C168" s="1"/>
      <c r="D168" s="448"/>
      <c r="E168" s="1"/>
      <c r="F168" s="321"/>
      <c r="G168" s="1"/>
      <c r="H168" s="1"/>
      <c r="I168" s="1"/>
    </row>
    <row r="169" spans="1:9">
      <c r="C169" s="1"/>
      <c r="D169" s="448"/>
      <c r="E169" s="1"/>
      <c r="F169" s="321"/>
      <c r="G169" s="1"/>
      <c r="H169" s="1"/>
      <c r="I169" s="1"/>
    </row>
    <row r="170" spans="1:9">
      <c r="C170" s="1"/>
      <c r="D170" s="448"/>
      <c r="E170" s="1"/>
      <c r="F170" s="321"/>
      <c r="G170" s="1"/>
      <c r="H170" s="1"/>
      <c r="I170" s="1"/>
    </row>
    <row r="171" spans="1:9">
      <c r="C171" s="1"/>
      <c r="D171" s="448"/>
      <c r="E171" s="1"/>
      <c r="F171" s="321"/>
      <c r="G171" s="1"/>
      <c r="H171" s="1"/>
      <c r="I171" s="1"/>
    </row>
  </sheetData>
  <sheetProtection algorithmName="SHA-512" hashValue="lPE5Kiq1nCg3JvMTkidatF+7KEydBGyHiQ0FBJIvth0l3cjFnhK1lKaHtDqbSEPCFYuHBtdrC2HO1xWzqEW09g==" saltValue="TW+3K5n+JhXV4SYZXfx6CQ==" spinCount="100000" sheet="1" objects="1" scenarios="1"/>
  <mergeCells count="1">
    <mergeCell ref="D10:I12"/>
  </mergeCells>
  <phoneticPr fontId="9" type="noConversion"/>
  <printOptions horizontalCentered="1"/>
  <pageMargins left="0.59055118110236227" right="0" top="0.59055118110236227" bottom="0.59055118110236227" header="0.51181102362204722" footer="0.51181102362204722"/>
  <pageSetup paperSize="9" scale="80" orientation="portrait" horizontalDpi="180" verticalDpi="180" r:id="rId1"/>
  <headerFooter alignWithMargins="0">
    <oddFooter>Página &amp;P</oddFooter>
  </headerFooter>
  <colBreaks count="1" manualBreakCount="1">
    <brk id="9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E4EEC-A259-4381-8B60-BCCEEA77B489}">
  <dimension ref="A1:I44"/>
  <sheetViews>
    <sheetView showGridLines="0" showZeros="0" workbookViewId="0">
      <selection activeCell="F37" sqref="F37"/>
    </sheetView>
  </sheetViews>
  <sheetFormatPr defaultRowHeight="12.75"/>
  <cols>
    <col min="1" max="2" width="11" style="1" customWidth="1"/>
    <col min="3" max="3" width="13.140625" style="1" bestFit="1" customWidth="1"/>
    <col min="4" max="5" width="11" style="1" customWidth="1"/>
    <col min="6" max="6" width="11.140625" style="1" customWidth="1"/>
    <col min="7" max="7" width="20.7109375" style="1" customWidth="1"/>
    <col min="8" max="16384" width="9.140625" style="1"/>
  </cols>
  <sheetData>
    <row r="1" spans="1:7" ht="13.5" customHeight="1">
      <c r="A1" s="270"/>
      <c r="B1" s="243"/>
      <c r="C1" s="244"/>
      <c r="D1" s="245"/>
      <c r="E1" s="246"/>
      <c r="F1" s="246"/>
      <c r="G1" s="247"/>
    </row>
    <row r="2" spans="1:7" ht="15.75" customHeight="1">
      <c r="A2" s="270"/>
      <c r="B2" s="243"/>
      <c r="C2" s="244"/>
      <c r="D2" s="245"/>
      <c r="E2" s="246"/>
      <c r="F2" s="246"/>
      <c r="G2" s="247"/>
    </row>
    <row r="3" spans="1:7" ht="13.5" customHeight="1">
      <c r="A3" s="270"/>
      <c r="B3" s="243"/>
      <c r="C3" s="244"/>
      <c r="D3" s="245"/>
      <c r="E3" s="246"/>
      <c r="F3" s="246"/>
      <c r="G3" s="247"/>
    </row>
    <row r="4" spans="1:7" ht="13.5" customHeight="1">
      <c r="A4" s="248"/>
      <c r="B4" s="243"/>
      <c r="C4" s="244"/>
      <c r="D4" s="245"/>
      <c r="E4" s="246"/>
      <c r="F4" s="246"/>
      <c r="G4" s="247"/>
    </row>
    <row r="5" spans="1:7" ht="15.75" customHeight="1">
      <c r="A5" s="243"/>
      <c r="B5" s="243"/>
      <c r="C5" s="244"/>
      <c r="D5" s="245"/>
      <c r="E5" s="246"/>
      <c r="F5" s="246"/>
      <c r="G5" s="247"/>
    </row>
    <row r="6" spans="1:7" ht="15.75" customHeight="1">
      <c r="A6" s="243"/>
      <c r="B6" s="243"/>
      <c r="C6" s="244"/>
      <c r="D6" s="245"/>
      <c r="E6" s="246"/>
      <c r="F6" s="246"/>
      <c r="G6" s="247"/>
    </row>
    <row r="7" spans="1:7">
      <c r="A7" s="243"/>
      <c r="B7" s="243"/>
      <c r="C7" s="244"/>
      <c r="D7" s="245"/>
      <c r="E7" s="246"/>
      <c r="F7" s="246"/>
      <c r="G7" s="247"/>
    </row>
    <row r="8" spans="1:7">
      <c r="A8" s="249" t="s">
        <v>135</v>
      </c>
      <c r="B8" s="249"/>
      <c r="C8" s="250"/>
      <c r="D8" s="250"/>
      <c r="E8" s="251"/>
      <c r="F8" s="251"/>
      <c r="G8" s="252"/>
    </row>
    <row r="9" spans="1:7">
      <c r="A9" s="248"/>
      <c r="B9" s="243"/>
      <c r="C9" s="244"/>
      <c r="D9" s="245"/>
      <c r="E9" s="246"/>
      <c r="F9" s="246"/>
      <c r="G9" s="247"/>
    </row>
    <row r="10" spans="1:7">
      <c r="A10" s="150" t="s">
        <v>34</v>
      </c>
      <c r="B10" s="788" t="str">
        <f>Planilha!D10</f>
        <v>Contratação de serviço de engenharia para elaboração de projeto de Arquitetura, incluindo maquetes eletrônicas e animação e engenharias visando a Reforma do Pavilhão 796 para instalação da Plataforma de Experimentação para Primatas Não Humanos (Nível de Biossegurança Animal 2 e 3 - NBA-2/3), localizada no Campus de Manguinhos da Fiocruz, Rio de Janeiro, RJ</v>
      </c>
      <c r="C10" s="788"/>
      <c r="D10" s="788"/>
      <c r="E10" s="788"/>
      <c r="F10" s="788"/>
      <c r="G10" s="788"/>
    </row>
    <row r="11" spans="1:7" ht="26.25" customHeight="1">
      <c r="A11" s="253"/>
      <c r="B11" s="788"/>
      <c r="C11" s="788"/>
      <c r="D11" s="788"/>
      <c r="E11" s="788"/>
      <c r="F11" s="788"/>
      <c r="G11" s="788"/>
    </row>
    <row r="12" spans="1:7">
      <c r="A12" s="253"/>
      <c r="B12" s="788"/>
      <c r="C12" s="788"/>
      <c r="D12" s="788"/>
      <c r="E12" s="788"/>
      <c r="F12" s="788"/>
      <c r="G12" s="788"/>
    </row>
    <row r="13" spans="1:7">
      <c r="A13" s="1" t="s">
        <v>80</v>
      </c>
      <c r="B13" s="2" t="str">
        <f>Planilha!D13</f>
        <v>ICTB</v>
      </c>
      <c r="C13" s="244"/>
      <c r="D13" s="245"/>
      <c r="E13" s="246"/>
      <c r="F13" s="246"/>
      <c r="G13" s="247"/>
    </row>
    <row r="14" spans="1:7">
      <c r="A14" s="150" t="s">
        <v>36</v>
      </c>
      <c r="B14" s="243" t="str">
        <f>Planilha!D14</f>
        <v>Pavilhão 796 - CDTS</v>
      </c>
      <c r="C14" s="244"/>
      <c r="D14" s="245"/>
      <c r="E14" s="246"/>
      <c r="F14" s="246"/>
      <c r="G14" s="247"/>
    </row>
    <row r="15" spans="1:7" ht="13.5" thickBot="1"/>
    <row r="16" spans="1:7" ht="13.5" thickBot="1">
      <c r="A16" s="322" t="s">
        <v>134</v>
      </c>
      <c r="B16" s="323"/>
      <c r="C16" s="323"/>
      <c r="D16" s="323"/>
      <c r="E16" s="323"/>
      <c r="F16" s="323"/>
      <c r="G16" s="324"/>
    </row>
    <row r="17" spans="1:7" ht="13.5" thickBot="1">
      <c r="A17" s="325" t="s">
        <v>78</v>
      </c>
      <c r="B17" s="323" t="s">
        <v>3</v>
      </c>
      <c r="C17" s="327"/>
      <c r="D17" s="327"/>
      <c r="E17" s="327"/>
      <c r="F17" s="327"/>
      <c r="G17" s="328" t="s">
        <v>81</v>
      </c>
    </row>
    <row r="18" spans="1:7">
      <c r="A18" s="329">
        <v>1</v>
      </c>
      <c r="B18" s="371" t="s">
        <v>82</v>
      </c>
      <c r="C18" s="330"/>
      <c r="D18" s="330"/>
      <c r="E18" s="331"/>
      <c r="F18" s="330"/>
      <c r="G18" s="409">
        <v>5.8999999999999999E-3</v>
      </c>
    </row>
    <row r="19" spans="1:7">
      <c r="A19" s="521">
        <v>2</v>
      </c>
      <c r="B19" s="524" t="s">
        <v>113</v>
      </c>
      <c r="C19" s="236"/>
      <c r="D19" s="236"/>
      <c r="E19" s="525"/>
      <c r="F19" s="236"/>
      <c r="G19" s="523">
        <v>0.03</v>
      </c>
    </row>
    <row r="20" spans="1:7">
      <c r="A20" s="530">
        <v>3</v>
      </c>
      <c r="B20" s="520"/>
      <c r="C20" s="529" t="s">
        <v>146</v>
      </c>
      <c r="D20" s="330"/>
      <c r="E20" s="527"/>
      <c r="F20" s="528"/>
      <c r="G20" s="409">
        <v>1.77E-2</v>
      </c>
    </row>
    <row r="21" spans="1:7">
      <c r="A21" s="521">
        <v>4</v>
      </c>
      <c r="B21" s="352" t="s">
        <v>83</v>
      </c>
      <c r="C21" s="352"/>
      <c r="D21" s="352"/>
      <c r="E21" s="526"/>
      <c r="F21" s="352"/>
      <c r="G21" s="355">
        <f>C30</f>
        <v>6.6500000000000004E-2</v>
      </c>
    </row>
    <row r="22" spans="1:7" ht="13.5" thickBot="1">
      <c r="A22" s="522">
        <v>5</v>
      </c>
      <c r="B22" s="332" t="s">
        <v>115</v>
      </c>
      <c r="C22" s="332"/>
      <c r="D22" s="332"/>
      <c r="E22" s="333"/>
      <c r="F22" s="332"/>
      <c r="G22" s="410">
        <v>6.1600000000000002E-2</v>
      </c>
    </row>
    <row r="24" spans="1:7" ht="13.5" thickBot="1"/>
    <row r="25" spans="1:7" ht="13.5" thickBot="1">
      <c r="A25" s="322" t="s">
        <v>84</v>
      </c>
      <c r="B25" s="323"/>
      <c r="C25" s="323"/>
      <c r="D25" s="323"/>
      <c r="E25" s="323"/>
      <c r="F25" s="323"/>
      <c r="G25" s="324"/>
    </row>
    <row r="26" spans="1:7" ht="13.5" thickBot="1">
      <c r="A26" s="335" t="s">
        <v>87</v>
      </c>
      <c r="B26" s="334"/>
      <c r="C26" s="335" t="s">
        <v>88</v>
      </c>
      <c r="D26" s="323" t="s">
        <v>89</v>
      </c>
      <c r="E26" s="323"/>
      <c r="F26" s="323"/>
      <c r="G26" s="324"/>
    </row>
    <row r="27" spans="1:7" ht="13.5" thickBot="1">
      <c r="A27" s="337" t="s">
        <v>107</v>
      </c>
      <c r="B27" s="336"/>
      <c r="C27" s="411">
        <v>3</v>
      </c>
      <c r="D27" s="323" t="s">
        <v>90</v>
      </c>
      <c r="E27" s="323"/>
      <c r="F27" s="323"/>
      <c r="G27" s="324"/>
    </row>
    <row r="28" spans="1:7" ht="13.5" thickBot="1">
      <c r="A28" s="337" t="s">
        <v>85</v>
      </c>
      <c r="B28" s="336"/>
      <c r="C28" s="411">
        <v>0.65</v>
      </c>
      <c r="D28" s="323" t="s">
        <v>90</v>
      </c>
      <c r="E28" s="323"/>
      <c r="F28" s="323"/>
      <c r="G28" s="324"/>
    </row>
    <row r="29" spans="1:7" ht="13.5" thickBot="1">
      <c r="A29" s="337" t="s">
        <v>86</v>
      </c>
      <c r="B29" s="336"/>
      <c r="C29" s="514">
        <v>3</v>
      </c>
      <c r="D29" s="531" t="s">
        <v>147</v>
      </c>
      <c r="E29" s="327"/>
      <c r="F29" s="327"/>
      <c r="G29" s="338"/>
    </row>
    <row r="30" spans="1:7" ht="13.5" thickBot="1">
      <c r="A30" s="339" t="s">
        <v>7</v>
      </c>
      <c r="B30" s="340"/>
      <c r="C30" s="341">
        <f>SUM(C27:C29)/100</f>
        <v>6.6500000000000004E-2</v>
      </c>
      <c r="D30" s="339"/>
      <c r="E30" s="340"/>
      <c r="F30" s="340"/>
      <c r="G30" s="342"/>
    </row>
    <row r="32" spans="1:7" ht="13.5" thickBot="1"/>
    <row r="33" spans="1:9" ht="13.5" thickBot="1">
      <c r="A33" s="343" t="s">
        <v>136</v>
      </c>
      <c r="B33" s="344"/>
      <c r="C33" s="344"/>
      <c r="D33" s="344"/>
      <c r="E33" s="344"/>
      <c r="F33" s="344"/>
      <c r="G33" s="345"/>
    </row>
    <row r="34" spans="1:9" ht="13.5" thickBot="1">
      <c r="A34" s="346" t="s">
        <v>78</v>
      </c>
      <c r="B34" s="326"/>
      <c r="C34" s="319" t="s">
        <v>3</v>
      </c>
      <c r="D34" s="338"/>
      <c r="E34" s="347" t="s">
        <v>91</v>
      </c>
      <c r="F34" s="327"/>
      <c r="G34" s="348" t="s">
        <v>81</v>
      </c>
    </row>
    <row r="35" spans="1:9">
      <c r="A35" s="313" t="s">
        <v>92</v>
      </c>
      <c r="B35" s="326"/>
      <c r="C35" s="318" t="s">
        <v>93</v>
      </c>
      <c r="D35" s="349"/>
      <c r="E35" s="350">
        <f>Planilha!I159</f>
        <v>3578232.96</v>
      </c>
      <c r="F35" s="326"/>
      <c r="G35" s="351" t="s">
        <v>101</v>
      </c>
    </row>
    <row r="36" spans="1:9">
      <c r="A36" s="314" t="s">
        <v>94</v>
      </c>
      <c r="B36" s="352"/>
      <c r="C36" s="316" t="s">
        <v>82</v>
      </c>
      <c r="D36" s="353"/>
      <c r="E36" s="516" t="s">
        <v>101</v>
      </c>
      <c r="F36" s="25"/>
      <c r="G36" s="355">
        <f>G18</f>
        <v>5.8999999999999999E-3</v>
      </c>
    </row>
    <row r="37" spans="1:9">
      <c r="A37" s="314" t="s">
        <v>95</v>
      </c>
      <c r="B37" s="352"/>
      <c r="C37" s="316" t="s">
        <v>113</v>
      </c>
      <c r="D37" s="352"/>
      <c r="E37" s="517" t="s">
        <v>101</v>
      </c>
      <c r="F37" s="518"/>
      <c r="G37" s="515">
        <f>G19</f>
        <v>0.03</v>
      </c>
    </row>
    <row r="38" spans="1:9">
      <c r="A38" s="314" t="s">
        <v>96</v>
      </c>
      <c r="B38" s="352"/>
      <c r="C38" s="316" t="s">
        <v>146</v>
      </c>
      <c r="D38" s="352"/>
      <c r="E38" s="517" t="s">
        <v>101</v>
      </c>
      <c r="F38" s="518"/>
      <c r="G38" s="515">
        <f>G20</f>
        <v>1.77E-2</v>
      </c>
    </row>
    <row r="39" spans="1:9">
      <c r="A39" s="314" t="s">
        <v>97</v>
      </c>
      <c r="B39" s="785" t="s">
        <v>83</v>
      </c>
      <c r="C39" s="786"/>
      <c r="D39" s="787"/>
      <c r="E39" s="354" t="s">
        <v>101</v>
      </c>
      <c r="F39" s="352"/>
      <c r="G39" s="355">
        <f>G21</f>
        <v>6.6500000000000004E-2</v>
      </c>
    </row>
    <row r="40" spans="1:9">
      <c r="A40" s="314" t="s">
        <v>98</v>
      </c>
      <c r="B40" s="330"/>
      <c r="C40" s="316" t="s">
        <v>132</v>
      </c>
      <c r="D40" s="356"/>
      <c r="E40" s="357" t="s">
        <v>101</v>
      </c>
      <c r="F40" s="330"/>
      <c r="G40" s="355">
        <f>G22</f>
        <v>6.1600000000000002E-2</v>
      </c>
    </row>
    <row r="41" spans="1:9">
      <c r="A41" s="314" t="s">
        <v>114</v>
      </c>
      <c r="B41" s="330"/>
      <c r="C41" s="316" t="s">
        <v>102</v>
      </c>
      <c r="D41" s="356"/>
      <c r="E41" s="357">
        <f>Planilha!I164</f>
        <v>4288512.2</v>
      </c>
      <c r="F41" s="330"/>
      <c r="G41" s="358" t="s">
        <v>101</v>
      </c>
      <c r="I41" s="364"/>
    </row>
    <row r="42" spans="1:9" ht="13.5" thickBot="1">
      <c r="A42" s="315" t="s">
        <v>150</v>
      </c>
      <c r="B42" s="332"/>
      <c r="C42" s="317" t="s">
        <v>127</v>
      </c>
      <c r="D42" s="359"/>
      <c r="E42" s="360" t="s">
        <v>101</v>
      </c>
      <c r="F42" s="332"/>
      <c r="G42" s="363">
        <f>IF(E35=0,0,(((1+G22)*(1+G18)*(1+G19+G20)/(1-G21))-1))</f>
        <v>0.19850000000000001</v>
      </c>
    </row>
    <row r="44" spans="1:9">
      <c r="E44" s="366"/>
    </row>
  </sheetData>
  <sheetProtection algorithmName="SHA-512" hashValue="jUJgkMuyewdyJrWGIFrDytGpECNl1TVropah8W9llmBR3X3iXoFDg0z7SX3Hdnd8CEzcN8NhD+NRugZ7o+vzsw==" saltValue="jPtEgiRC+DdEJWt8jMCzeg==" spinCount="100000" sheet="1" objects="1" scenarios="1"/>
  <mergeCells count="2">
    <mergeCell ref="B39:D39"/>
    <mergeCell ref="B10:G12"/>
  </mergeCells>
  <phoneticPr fontId="9" type="noConversion"/>
  <pageMargins left="0.78740157499999996" right="0.78740157499999996" top="0.984251969" bottom="0.984251969" header="0.49212598499999999" footer="0.49212598499999999"/>
  <pageSetup paperSize="9" scale="95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FEF4A-DF4C-461B-945A-F2A2B3F4FEF5}">
  <dimension ref="A2:HP132"/>
  <sheetViews>
    <sheetView showGridLines="0" showZeros="0" zoomScaleNormal="100" workbookViewId="0">
      <selection activeCell="AL27" sqref="AL27"/>
    </sheetView>
  </sheetViews>
  <sheetFormatPr defaultColWidth="11.42578125" defaultRowHeight="15" customHeight="1"/>
  <cols>
    <col min="1" max="1" width="3" style="152" customWidth="1"/>
    <col min="2" max="2" width="5.28515625" style="153" customWidth="1"/>
    <col min="3" max="3" width="15.140625" style="154" customWidth="1"/>
    <col min="4" max="23" width="1.7109375" style="154" customWidth="1"/>
    <col min="24" max="28" width="2" style="154" customWidth="1"/>
    <col min="29" max="53" width="1.7109375" style="154" customWidth="1"/>
    <col min="54" max="58" width="1.85546875" style="154" customWidth="1"/>
    <col min="59" max="97" width="1.7109375" style="154" customWidth="1"/>
    <col min="98" max="98" width="2" style="154" customWidth="1"/>
    <col min="99" max="123" width="1.7109375" style="154" customWidth="1"/>
    <col min="124" max="128" width="2" style="154" customWidth="1"/>
    <col min="129" max="223" width="1.42578125" style="154" hidden="1" customWidth="1"/>
    <col min="224" max="224" width="10.85546875" style="154" customWidth="1"/>
    <col min="225" max="16384" width="11.42578125" style="154"/>
  </cols>
  <sheetData>
    <row r="2" spans="1:224" ht="13.5" customHeight="1"/>
    <row r="3" spans="1:224" ht="15.75" customHeight="1"/>
    <row r="4" spans="1:224" ht="13.5" customHeight="1"/>
    <row r="5" spans="1:224" ht="13.5" customHeight="1"/>
    <row r="6" spans="1:224" ht="15.75" customHeight="1"/>
    <row r="7" spans="1:224" ht="13.5" customHeight="1">
      <c r="C7" s="789"/>
      <c r="D7" s="789"/>
      <c r="E7" s="789"/>
      <c r="F7" s="789"/>
      <c r="G7" s="789"/>
      <c r="H7" s="789"/>
      <c r="I7" s="789"/>
      <c r="J7" s="789"/>
      <c r="K7" s="789"/>
      <c r="L7" s="789"/>
      <c r="M7" s="789"/>
      <c r="N7" s="789"/>
      <c r="O7" s="789"/>
      <c r="P7" s="789"/>
      <c r="Q7" s="789"/>
      <c r="R7" s="789"/>
      <c r="S7" s="789"/>
      <c r="T7" s="789"/>
      <c r="U7" s="789"/>
      <c r="V7" s="789"/>
      <c r="W7" s="789"/>
      <c r="X7" s="789"/>
      <c r="Y7" s="789"/>
      <c r="Z7" s="789"/>
      <c r="AA7" s="789"/>
      <c r="AB7" s="789"/>
      <c r="AC7" s="789"/>
      <c r="AD7" s="789"/>
      <c r="AE7" s="789"/>
      <c r="AF7" s="789"/>
      <c r="AG7" s="789"/>
      <c r="AH7" s="789"/>
      <c r="AI7" s="789"/>
      <c r="AJ7" s="789"/>
      <c r="AK7" s="789"/>
      <c r="AL7" s="789"/>
      <c r="AM7" s="789"/>
      <c r="AN7" s="789"/>
      <c r="AO7" s="789"/>
      <c r="AP7" s="789"/>
      <c r="AQ7" s="789"/>
      <c r="AR7" s="789"/>
      <c r="AS7" s="789"/>
      <c r="AT7" s="789"/>
      <c r="AU7" s="789"/>
      <c r="AV7" s="789"/>
      <c r="AW7" s="789"/>
      <c r="AX7" s="789"/>
      <c r="AY7" s="789"/>
      <c r="AZ7" s="789"/>
      <c r="BA7" s="789"/>
      <c r="BB7" s="789"/>
      <c r="BC7" s="789"/>
      <c r="BD7" s="789"/>
      <c r="BE7" s="789"/>
      <c r="BF7" s="789"/>
      <c r="BG7" s="789"/>
      <c r="BH7" s="789"/>
      <c r="BI7" s="789"/>
      <c r="BJ7" s="789"/>
      <c r="BK7" s="789"/>
      <c r="BL7" s="789"/>
      <c r="BM7" s="789"/>
      <c r="BN7" s="789"/>
      <c r="BO7" s="789"/>
      <c r="BP7" s="789"/>
      <c r="BQ7" s="789"/>
      <c r="BR7" s="789"/>
      <c r="BS7" s="789"/>
      <c r="BT7" s="789"/>
      <c r="BU7" s="789"/>
      <c r="BV7" s="789"/>
      <c r="BW7" s="789"/>
      <c r="BX7" s="789"/>
      <c r="BY7" s="789"/>
      <c r="BZ7" s="789"/>
      <c r="CA7" s="789"/>
      <c r="CB7" s="789"/>
      <c r="CC7" s="789"/>
      <c r="CD7" s="789"/>
      <c r="CE7" s="789"/>
      <c r="CF7" s="789"/>
      <c r="CG7" s="789"/>
      <c r="CH7" s="789"/>
      <c r="CI7" s="789"/>
      <c r="CJ7" s="789"/>
      <c r="CK7" s="789"/>
      <c r="CL7" s="789"/>
      <c r="CM7" s="789"/>
      <c r="CN7" s="789"/>
      <c r="CO7" s="789"/>
      <c r="CP7" s="789"/>
      <c r="CQ7" s="789"/>
      <c r="CR7" s="789"/>
      <c r="CS7" s="789"/>
      <c r="CT7" s="789"/>
      <c r="CU7" s="789"/>
      <c r="CV7" s="789"/>
      <c r="CW7" s="789"/>
      <c r="CX7" s="789"/>
      <c r="CY7" s="789"/>
      <c r="CZ7" s="789"/>
      <c r="DA7" s="789"/>
      <c r="DB7" s="789"/>
      <c r="DC7" s="789"/>
      <c r="DD7" s="789"/>
      <c r="DE7" s="789"/>
      <c r="DF7" s="789"/>
      <c r="DG7" s="789"/>
      <c r="DH7" s="789"/>
      <c r="DI7" s="789"/>
      <c r="DJ7" s="789"/>
      <c r="DK7" s="789"/>
      <c r="DL7" s="789"/>
      <c r="DM7" s="789"/>
      <c r="DN7" s="789"/>
      <c r="DO7" s="789"/>
      <c r="DP7" s="789"/>
      <c r="DQ7" s="789"/>
      <c r="DR7" s="789"/>
      <c r="DS7" s="789"/>
      <c r="DT7" s="783"/>
      <c r="DU7" s="783"/>
      <c r="DV7" s="783"/>
      <c r="DW7" s="783"/>
      <c r="DX7" s="783"/>
      <c r="DY7" s="783"/>
      <c r="DZ7" s="783"/>
      <c r="EA7" s="783"/>
      <c r="EB7" s="783"/>
      <c r="EC7" s="783"/>
      <c r="ED7" s="783"/>
      <c r="EE7" s="783"/>
      <c r="EF7" s="783"/>
      <c r="EG7" s="780"/>
      <c r="EH7" s="780"/>
      <c r="EI7" s="780"/>
    </row>
    <row r="9" spans="1:224" ht="12.75">
      <c r="A9" s="401" t="s">
        <v>103</v>
      </c>
      <c r="B9" s="155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  <c r="BI9" s="156"/>
      <c r="BJ9" s="156"/>
      <c r="BK9" s="156"/>
      <c r="BL9" s="156"/>
      <c r="BM9" s="156"/>
      <c r="BN9" s="156"/>
      <c r="BO9" s="156"/>
      <c r="BP9" s="156"/>
      <c r="BQ9" s="156"/>
      <c r="BR9" s="156"/>
      <c r="BS9" s="156"/>
      <c r="BT9" s="156"/>
      <c r="BU9" s="156"/>
      <c r="BV9" s="156"/>
      <c r="BW9" s="156"/>
      <c r="BX9" s="156"/>
      <c r="BY9" s="156"/>
      <c r="BZ9" s="156"/>
      <c r="CA9" s="156"/>
      <c r="CB9" s="156"/>
      <c r="CC9" s="156"/>
      <c r="CD9" s="156"/>
      <c r="CE9" s="156"/>
      <c r="CF9" s="156"/>
      <c r="CG9" s="156"/>
      <c r="CH9" s="156"/>
      <c r="CI9" s="156"/>
      <c r="CJ9" s="156"/>
      <c r="CK9" s="156"/>
      <c r="CL9" s="156"/>
      <c r="CM9" s="156"/>
      <c r="CN9" s="156"/>
      <c r="CO9" s="156"/>
      <c r="CP9" s="156"/>
      <c r="CQ9" s="156"/>
      <c r="CR9" s="156"/>
      <c r="CS9" s="156"/>
      <c r="CT9" s="156"/>
      <c r="CU9" s="156"/>
      <c r="CV9" s="156"/>
      <c r="CW9" s="156"/>
      <c r="CX9" s="156"/>
      <c r="CY9" s="156"/>
      <c r="CZ9" s="156"/>
      <c r="DA9" s="156"/>
      <c r="DB9" s="156"/>
      <c r="DC9" s="156"/>
      <c r="DD9" s="156"/>
      <c r="DE9" s="156"/>
      <c r="DF9" s="156"/>
      <c r="DG9" s="156"/>
      <c r="DH9" s="156"/>
      <c r="DI9" s="156"/>
      <c r="DJ9" s="156"/>
      <c r="DK9" s="156"/>
      <c r="DL9" s="156"/>
      <c r="DM9" s="156"/>
      <c r="DN9" s="156"/>
      <c r="DO9" s="156"/>
      <c r="DP9" s="156"/>
      <c r="DQ9" s="156"/>
      <c r="DR9" s="156"/>
      <c r="DS9" s="156"/>
      <c r="DT9" s="156"/>
      <c r="DU9" s="156"/>
      <c r="DV9" s="156"/>
      <c r="DW9" s="156"/>
      <c r="DX9" s="156"/>
      <c r="DY9" s="156"/>
      <c r="DZ9" s="156"/>
      <c r="EA9" s="156"/>
      <c r="EB9" s="156"/>
      <c r="EC9" s="156"/>
      <c r="ED9" s="156"/>
      <c r="EE9" s="156"/>
      <c r="EF9" s="156"/>
      <c r="EG9" s="156"/>
      <c r="EH9" s="156"/>
      <c r="EI9" s="156"/>
      <c r="EJ9" s="156"/>
      <c r="EK9" s="156"/>
      <c r="EL9" s="156"/>
      <c r="EM9" s="156"/>
      <c r="EN9" s="156"/>
      <c r="EO9" s="156"/>
      <c r="EP9" s="156"/>
      <c r="EQ9" s="156"/>
      <c r="ER9" s="156"/>
      <c r="ES9" s="156"/>
      <c r="ET9" s="156"/>
      <c r="EU9" s="156"/>
      <c r="EV9" s="156"/>
      <c r="EW9" s="156"/>
      <c r="EX9" s="156"/>
      <c r="EY9" s="156"/>
      <c r="EZ9" s="156"/>
      <c r="FA9" s="156"/>
      <c r="FB9" s="156"/>
      <c r="FC9" s="156"/>
      <c r="FD9" s="156"/>
      <c r="FE9" s="156"/>
      <c r="FF9" s="156"/>
      <c r="FG9" s="156"/>
      <c r="FH9" s="156"/>
      <c r="FI9" s="156"/>
      <c r="FJ9" s="156"/>
      <c r="FK9" s="156"/>
      <c r="FL9" s="156"/>
      <c r="FM9" s="156"/>
      <c r="FN9" s="156"/>
      <c r="FO9" s="156"/>
      <c r="FP9" s="156"/>
      <c r="FQ9" s="156"/>
      <c r="FR9" s="156"/>
      <c r="FS9" s="156"/>
      <c r="FT9" s="156"/>
      <c r="FU9" s="156"/>
      <c r="FV9" s="156"/>
      <c r="FW9" s="156"/>
      <c r="FX9" s="156"/>
      <c r="FY9" s="156"/>
      <c r="FZ9" s="156"/>
      <c r="GA9" s="156"/>
      <c r="GB9" s="156"/>
      <c r="GC9" s="156"/>
      <c r="GD9" s="156"/>
      <c r="GE9" s="156"/>
      <c r="GF9" s="156"/>
      <c r="GG9" s="156"/>
      <c r="GH9" s="156"/>
      <c r="GI9" s="156"/>
      <c r="GJ9" s="156"/>
      <c r="GK9" s="156"/>
      <c r="GL9" s="156"/>
      <c r="GM9" s="156"/>
      <c r="GN9" s="156"/>
      <c r="GO9" s="156"/>
      <c r="GP9" s="156"/>
      <c r="GQ9" s="156"/>
      <c r="GR9" s="156"/>
      <c r="GS9" s="156"/>
      <c r="GT9" s="156"/>
      <c r="GU9" s="156"/>
      <c r="GV9" s="156"/>
      <c r="GW9" s="156"/>
      <c r="GX9" s="156"/>
      <c r="GY9" s="156"/>
      <c r="GZ9" s="156"/>
      <c r="HA9" s="156"/>
      <c r="HB9" s="156"/>
      <c r="HC9" s="156"/>
      <c r="HD9" s="156"/>
      <c r="HE9" s="156"/>
      <c r="HF9" s="156"/>
      <c r="HG9" s="156"/>
      <c r="HH9" s="156"/>
      <c r="HI9" s="156"/>
      <c r="HJ9" s="156"/>
      <c r="HK9" s="156"/>
      <c r="HL9" s="156"/>
      <c r="HM9" s="156"/>
      <c r="HN9" s="156"/>
      <c r="HO9" s="156"/>
      <c r="HP9" s="156"/>
    </row>
    <row r="10" spans="1:224" ht="9">
      <c r="A10" s="157"/>
      <c r="B10" s="158"/>
      <c r="C10" s="159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  <c r="BI10" s="160"/>
      <c r="BJ10" s="160"/>
      <c r="BK10" s="160"/>
      <c r="BL10" s="160"/>
      <c r="BM10" s="160"/>
      <c r="BN10" s="160"/>
      <c r="BO10" s="160"/>
      <c r="BP10" s="160"/>
      <c r="BQ10" s="160"/>
      <c r="BR10" s="160"/>
      <c r="BS10" s="160"/>
      <c r="BT10" s="160"/>
      <c r="BU10" s="160"/>
      <c r="BV10" s="160"/>
      <c r="BW10" s="160"/>
      <c r="BX10" s="160"/>
      <c r="BY10" s="160"/>
      <c r="BZ10" s="160"/>
      <c r="CA10" s="160"/>
      <c r="CB10" s="160"/>
      <c r="CC10" s="160"/>
      <c r="CD10" s="160"/>
      <c r="CE10" s="160"/>
      <c r="CF10" s="160"/>
      <c r="CG10" s="160"/>
      <c r="CH10" s="160"/>
      <c r="CI10" s="160"/>
      <c r="CJ10" s="160"/>
      <c r="CK10" s="160"/>
      <c r="CL10" s="160"/>
      <c r="CM10" s="160"/>
      <c r="CN10" s="160"/>
      <c r="CO10" s="160"/>
      <c r="CP10" s="160"/>
      <c r="CQ10" s="160"/>
      <c r="CR10" s="160"/>
      <c r="CS10" s="160"/>
      <c r="CT10" s="160"/>
      <c r="CU10" s="160"/>
      <c r="CV10" s="160"/>
      <c r="CW10" s="160"/>
      <c r="CX10" s="160"/>
      <c r="CY10" s="160"/>
      <c r="CZ10" s="160"/>
      <c r="DA10" s="160"/>
      <c r="DB10" s="160"/>
      <c r="DC10" s="160"/>
      <c r="DD10" s="160"/>
      <c r="DE10" s="160"/>
      <c r="DF10" s="160"/>
      <c r="DG10" s="160"/>
      <c r="DH10" s="160"/>
      <c r="DI10" s="160"/>
      <c r="DJ10" s="160"/>
      <c r="DK10" s="160"/>
      <c r="DL10" s="160"/>
      <c r="DM10" s="160"/>
      <c r="DN10" s="160"/>
      <c r="DO10" s="160"/>
      <c r="DP10" s="160"/>
      <c r="DQ10" s="160"/>
      <c r="DR10" s="160"/>
      <c r="DS10" s="160"/>
      <c r="DT10" s="160"/>
      <c r="DU10" s="160"/>
      <c r="DV10" s="160"/>
      <c r="DW10" s="160"/>
      <c r="DX10" s="160"/>
      <c r="DY10" s="160"/>
      <c r="DZ10" s="160"/>
      <c r="EA10" s="160"/>
      <c r="EB10" s="160"/>
      <c r="EC10" s="160"/>
      <c r="ED10" s="160"/>
      <c r="EE10" s="160"/>
      <c r="EF10" s="160"/>
      <c r="EG10" s="160"/>
      <c r="EH10" s="160"/>
      <c r="EI10" s="160"/>
      <c r="EJ10" s="160"/>
      <c r="EK10" s="160"/>
      <c r="EL10" s="160"/>
      <c r="EM10" s="160"/>
      <c r="EN10" s="160"/>
      <c r="EO10" s="160"/>
      <c r="EP10" s="160"/>
      <c r="EQ10" s="160"/>
      <c r="ER10" s="160"/>
      <c r="ES10" s="160"/>
      <c r="ET10" s="160"/>
      <c r="EU10" s="160"/>
      <c r="EV10" s="160"/>
      <c r="EW10" s="160"/>
      <c r="EX10" s="160"/>
      <c r="EY10" s="160"/>
      <c r="EZ10" s="160"/>
      <c r="FA10" s="160"/>
      <c r="FB10" s="160"/>
      <c r="FC10" s="160"/>
      <c r="FD10" s="160"/>
      <c r="FE10" s="160"/>
      <c r="FF10" s="160"/>
      <c r="FG10" s="160"/>
      <c r="FH10" s="160"/>
      <c r="FI10" s="160"/>
      <c r="FJ10" s="160"/>
      <c r="FK10" s="160"/>
      <c r="FL10" s="160"/>
      <c r="FM10" s="160"/>
      <c r="FN10" s="160"/>
      <c r="FO10" s="160"/>
      <c r="FP10" s="160"/>
      <c r="FQ10" s="160"/>
      <c r="FR10" s="160"/>
      <c r="FS10" s="160"/>
      <c r="FT10" s="160"/>
      <c r="FU10" s="160"/>
      <c r="FV10" s="160"/>
      <c r="FW10" s="160"/>
      <c r="FX10" s="160"/>
      <c r="FY10" s="160"/>
      <c r="FZ10" s="160"/>
      <c r="GA10" s="160"/>
      <c r="GB10" s="160"/>
      <c r="GC10" s="160"/>
      <c r="GD10" s="160"/>
      <c r="GE10" s="160"/>
      <c r="GF10" s="160"/>
      <c r="GG10" s="160"/>
      <c r="GH10" s="160"/>
      <c r="GI10" s="160"/>
      <c r="GJ10" s="160"/>
      <c r="GK10" s="160"/>
      <c r="GL10" s="160"/>
      <c r="GM10" s="160"/>
      <c r="GN10" s="160"/>
      <c r="GO10" s="160"/>
      <c r="GP10" s="160"/>
      <c r="GQ10" s="160"/>
      <c r="GR10" s="160"/>
      <c r="GS10" s="160"/>
      <c r="GT10" s="160"/>
      <c r="GU10" s="160"/>
      <c r="GV10" s="160"/>
      <c r="GW10" s="160"/>
      <c r="GX10" s="160"/>
      <c r="GY10" s="160"/>
      <c r="GZ10" s="160"/>
      <c r="HA10" s="160"/>
      <c r="HB10" s="160"/>
      <c r="HC10" s="160"/>
      <c r="HD10" s="160"/>
      <c r="HE10" s="160"/>
      <c r="HF10" s="160"/>
      <c r="HG10" s="160"/>
      <c r="HH10" s="160"/>
      <c r="HI10" s="160"/>
      <c r="HJ10" s="160"/>
      <c r="HK10" s="160"/>
      <c r="HL10" s="160"/>
      <c r="HM10" s="160"/>
      <c r="HN10" s="160"/>
      <c r="HO10" s="160"/>
      <c r="HP10" s="160"/>
    </row>
    <row r="11" spans="1:224" ht="12.75">
      <c r="A11" s="400" t="s">
        <v>34</v>
      </c>
      <c r="B11" s="158"/>
      <c r="C11" s="802" t="str">
        <f>Planilha!D10</f>
        <v>Contratação de serviço de engenharia para elaboração de projeto de Arquitetura, incluindo maquetes eletrônicas e animação e engenharias visando a Reforma do Pavilhão 796 para instalação da Plataforma de Experimentação para Primatas Não Humanos (Nível de Biossegurança Animal 2 e 3 - NBA-2/3), localizada no Campus de Manguinhos da Fiocruz, Rio de Janeiro, RJ</v>
      </c>
      <c r="D11" s="802"/>
      <c r="E11" s="802"/>
      <c r="F11" s="802"/>
      <c r="G11" s="802"/>
      <c r="H11" s="802"/>
      <c r="I11" s="802"/>
      <c r="J11" s="802"/>
      <c r="K11" s="802"/>
      <c r="L11" s="802"/>
      <c r="M11" s="802"/>
      <c r="N11" s="802"/>
      <c r="O11" s="802"/>
      <c r="P11" s="802"/>
      <c r="Q11" s="802"/>
      <c r="R11" s="802"/>
      <c r="S11" s="802"/>
      <c r="T11" s="802"/>
      <c r="U11" s="802"/>
      <c r="V11" s="802"/>
      <c r="W11" s="802"/>
      <c r="X11" s="802"/>
      <c r="Y11" s="802"/>
      <c r="Z11" s="802"/>
      <c r="AA11" s="802"/>
      <c r="AB11" s="802"/>
      <c r="AC11" s="802"/>
      <c r="AD11" s="802"/>
      <c r="AE11" s="802"/>
      <c r="AF11" s="802"/>
      <c r="AG11" s="802"/>
      <c r="AH11" s="802"/>
      <c r="AI11" s="802"/>
      <c r="AJ11" s="802"/>
      <c r="AK11" s="802"/>
      <c r="AL11" s="802"/>
      <c r="AM11" s="802"/>
      <c r="AN11" s="802"/>
      <c r="AO11" s="802"/>
      <c r="AP11" s="802"/>
      <c r="AQ11" s="802"/>
      <c r="AR11" s="802"/>
      <c r="AS11" s="802"/>
      <c r="AT11" s="802"/>
      <c r="AU11" s="802"/>
      <c r="AV11" s="802"/>
      <c r="AW11" s="802"/>
      <c r="AX11" s="802"/>
      <c r="AY11" s="802"/>
      <c r="AZ11" s="802"/>
      <c r="BA11" s="802"/>
      <c r="BB11" s="802"/>
      <c r="BC11" s="802"/>
      <c r="BD11" s="802"/>
      <c r="BE11" s="802"/>
      <c r="BF11" s="802"/>
      <c r="BG11" s="802"/>
      <c r="BH11" s="802"/>
      <c r="BI11" s="802"/>
      <c r="BJ11" s="802"/>
      <c r="BK11" s="802"/>
      <c r="BL11" s="802"/>
      <c r="BM11" s="802"/>
      <c r="BN11" s="802"/>
      <c r="BO11" s="802"/>
      <c r="BP11" s="802"/>
      <c r="BQ11" s="802"/>
      <c r="BR11" s="802"/>
      <c r="BS11" s="802"/>
      <c r="BT11" s="802"/>
      <c r="BU11" s="802"/>
      <c r="BV11" s="802"/>
      <c r="BW11" s="802"/>
      <c r="BX11" s="802"/>
      <c r="BY11" s="802"/>
      <c r="BZ11" s="802"/>
      <c r="CA11" s="160"/>
      <c r="CB11" s="160"/>
      <c r="CC11" s="160"/>
      <c r="CD11" s="160"/>
      <c r="CE11" s="160"/>
      <c r="CF11" s="160"/>
      <c r="CG11" s="160"/>
      <c r="CH11" s="160"/>
      <c r="CI11" s="160"/>
      <c r="CJ11" s="160"/>
      <c r="CK11" s="160"/>
      <c r="CL11" s="160"/>
      <c r="CM11" s="160"/>
      <c r="CN11" s="160"/>
      <c r="CO11" s="160"/>
      <c r="CP11" s="160"/>
      <c r="CQ11" s="160"/>
      <c r="CR11" s="160"/>
      <c r="CS11" s="160"/>
      <c r="CT11" s="160"/>
      <c r="CU11" s="160"/>
      <c r="CV11" s="160"/>
      <c r="CW11" s="160"/>
      <c r="CX11" s="160"/>
      <c r="CY11" s="160"/>
      <c r="CZ11" s="160"/>
      <c r="DA11" s="160"/>
      <c r="DB11" s="160"/>
      <c r="DC11" s="160"/>
      <c r="DD11" s="160"/>
      <c r="DE11" s="160"/>
      <c r="DF11" s="160"/>
      <c r="DG11" s="160"/>
      <c r="DH11" s="160"/>
      <c r="DI11" s="160"/>
      <c r="DJ11" s="160"/>
      <c r="DK11" s="160"/>
      <c r="DL11" s="160"/>
      <c r="DM11" s="160"/>
      <c r="DN11" s="160"/>
      <c r="DO11" s="160"/>
      <c r="DP11" s="160"/>
      <c r="DQ11" s="160"/>
      <c r="DR11" s="160"/>
      <c r="DS11" s="160"/>
      <c r="DT11" s="160"/>
      <c r="DU11" s="160"/>
      <c r="DV11" s="160"/>
      <c r="DW11" s="160"/>
      <c r="DX11" s="160"/>
      <c r="DY11" s="160"/>
      <c r="DZ11" s="160"/>
      <c r="EA11" s="160"/>
      <c r="EB11" s="160"/>
      <c r="EC11" s="160"/>
      <c r="ED11" s="160"/>
      <c r="EE11" s="160"/>
      <c r="EF11" s="160"/>
      <c r="EG11" s="160"/>
      <c r="EH11" s="160"/>
      <c r="EI11" s="160"/>
      <c r="EJ11" s="160"/>
      <c r="EK11" s="160"/>
      <c r="EL11" s="160"/>
      <c r="EM11" s="160"/>
      <c r="EN11" s="160"/>
      <c r="EO11" s="160"/>
      <c r="EP11" s="160"/>
      <c r="EQ11" s="160"/>
      <c r="ER11" s="160"/>
      <c r="ES11" s="160"/>
      <c r="ET11" s="160"/>
      <c r="EU11" s="160"/>
      <c r="EV11" s="160"/>
      <c r="EW11" s="160"/>
      <c r="EX11" s="160"/>
      <c r="EY11" s="160"/>
      <c r="EZ11" s="160"/>
      <c r="FA11" s="160"/>
      <c r="FB11" s="160"/>
      <c r="FC11" s="160"/>
      <c r="FD11" s="160"/>
      <c r="FE11" s="160"/>
      <c r="FF11" s="160"/>
      <c r="FG11" s="160"/>
      <c r="FH11" s="160"/>
      <c r="FI11" s="160"/>
      <c r="FJ11" s="160"/>
      <c r="FK11" s="160"/>
      <c r="FL11" s="160"/>
      <c r="FM11" s="160"/>
      <c r="FN11" s="160"/>
      <c r="FO11" s="160"/>
      <c r="FP11" s="160"/>
      <c r="FQ11" s="160"/>
      <c r="FR11" s="160"/>
      <c r="FS11" s="160"/>
      <c r="FT11" s="160"/>
      <c r="FU11" s="160"/>
      <c r="FV11" s="160"/>
      <c r="FW11" s="160"/>
      <c r="FX11" s="160"/>
      <c r="FY11" s="160"/>
      <c r="FZ11" s="160"/>
      <c r="GA11" s="160"/>
      <c r="GB11" s="160"/>
      <c r="GC11" s="160"/>
      <c r="GD11" s="160"/>
      <c r="GE11" s="160"/>
      <c r="GF11" s="160"/>
      <c r="GG11" s="160"/>
      <c r="GH11" s="160"/>
      <c r="GI11" s="160"/>
      <c r="GJ11" s="160"/>
      <c r="GK11" s="160"/>
      <c r="GL11" s="160"/>
      <c r="GM11" s="160"/>
      <c r="GN11" s="160"/>
      <c r="GO11" s="160"/>
      <c r="GP11" s="160"/>
      <c r="GQ11" s="160"/>
      <c r="GR11" s="160"/>
      <c r="GS11" s="160"/>
      <c r="GT11" s="160"/>
      <c r="GU11" s="160"/>
      <c r="GV11" s="160"/>
      <c r="GW11" s="160"/>
      <c r="GX11" s="160"/>
      <c r="GY11" s="160"/>
      <c r="GZ11" s="160"/>
      <c r="HA11" s="160"/>
      <c r="HB11" s="160"/>
      <c r="HC11" s="160"/>
      <c r="HD11" s="160"/>
      <c r="HE11" s="160"/>
      <c r="HF11" s="160"/>
      <c r="HG11" s="160"/>
      <c r="HH11" s="160"/>
      <c r="HI11" s="160"/>
      <c r="HJ11" s="160"/>
      <c r="HK11" s="160"/>
      <c r="HL11" s="160"/>
      <c r="HM11" s="160"/>
      <c r="HN11" s="160"/>
      <c r="HO11" s="160"/>
      <c r="HP11" s="247">
        <f>Planilha!I10</f>
        <v>0</v>
      </c>
    </row>
    <row r="12" spans="1:224" ht="12.75">
      <c r="A12" s="157"/>
      <c r="B12" s="158"/>
      <c r="C12" s="802"/>
      <c r="D12" s="802"/>
      <c r="E12" s="802"/>
      <c r="F12" s="802"/>
      <c r="G12" s="802"/>
      <c r="H12" s="802"/>
      <c r="I12" s="802"/>
      <c r="J12" s="802"/>
      <c r="K12" s="802"/>
      <c r="L12" s="802"/>
      <c r="M12" s="802"/>
      <c r="N12" s="802"/>
      <c r="O12" s="802"/>
      <c r="P12" s="802"/>
      <c r="Q12" s="802"/>
      <c r="R12" s="802"/>
      <c r="S12" s="802"/>
      <c r="T12" s="802"/>
      <c r="U12" s="802"/>
      <c r="V12" s="802"/>
      <c r="W12" s="802"/>
      <c r="X12" s="802"/>
      <c r="Y12" s="802"/>
      <c r="Z12" s="802"/>
      <c r="AA12" s="802"/>
      <c r="AB12" s="802"/>
      <c r="AC12" s="802"/>
      <c r="AD12" s="802"/>
      <c r="AE12" s="802"/>
      <c r="AF12" s="802"/>
      <c r="AG12" s="802"/>
      <c r="AH12" s="802"/>
      <c r="AI12" s="802"/>
      <c r="AJ12" s="802"/>
      <c r="AK12" s="802"/>
      <c r="AL12" s="802"/>
      <c r="AM12" s="802"/>
      <c r="AN12" s="802"/>
      <c r="AO12" s="802"/>
      <c r="AP12" s="802"/>
      <c r="AQ12" s="802"/>
      <c r="AR12" s="802"/>
      <c r="AS12" s="802"/>
      <c r="AT12" s="802"/>
      <c r="AU12" s="802"/>
      <c r="AV12" s="802"/>
      <c r="AW12" s="802"/>
      <c r="AX12" s="802"/>
      <c r="AY12" s="802"/>
      <c r="AZ12" s="802"/>
      <c r="BA12" s="802"/>
      <c r="BB12" s="802"/>
      <c r="BC12" s="802"/>
      <c r="BD12" s="802"/>
      <c r="BE12" s="802"/>
      <c r="BF12" s="802"/>
      <c r="BG12" s="802"/>
      <c r="BH12" s="802"/>
      <c r="BI12" s="802"/>
      <c r="BJ12" s="802"/>
      <c r="BK12" s="802"/>
      <c r="BL12" s="802"/>
      <c r="BM12" s="802"/>
      <c r="BN12" s="802"/>
      <c r="BO12" s="802"/>
      <c r="BP12" s="802"/>
      <c r="BQ12" s="802"/>
      <c r="BR12" s="802"/>
      <c r="BS12" s="802"/>
      <c r="BT12" s="802"/>
      <c r="BU12" s="802"/>
      <c r="BV12" s="802"/>
      <c r="BW12" s="802"/>
      <c r="BX12" s="802"/>
      <c r="BY12" s="802"/>
      <c r="BZ12" s="802"/>
      <c r="CA12" s="160"/>
      <c r="CB12" s="160"/>
      <c r="CC12" s="160"/>
      <c r="CD12" s="160"/>
      <c r="CE12" s="160"/>
      <c r="CF12" s="160"/>
      <c r="CG12" s="160"/>
      <c r="CH12" s="160"/>
      <c r="CI12" s="160"/>
      <c r="CJ12" s="160"/>
      <c r="CK12" s="160"/>
      <c r="CL12" s="160"/>
      <c r="CM12" s="160"/>
      <c r="CN12" s="160"/>
      <c r="CO12" s="160"/>
      <c r="CP12" s="160"/>
      <c r="CQ12" s="160"/>
      <c r="CR12" s="160"/>
      <c r="CS12" s="160"/>
      <c r="CT12" s="160"/>
      <c r="CU12" s="160"/>
      <c r="CV12" s="160"/>
      <c r="CW12" s="160"/>
      <c r="CX12" s="160"/>
      <c r="CY12" s="160"/>
      <c r="CZ12" s="160"/>
      <c r="DA12" s="160"/>
      <c r="DB12" s="160"/>
      <c r="DC12" s="160"/>
      <c r="DD12" s="160"/>
      <c r="DE12" s="160"/>
      <c r="DF12" s="160"/>
      <c r="DG12" s="160"/>
      <c r="DH12" s="160"/>
      <c r="DI12" s="160"/>
      <c r="DJ12" s="160"/>
      <c r="DK12" s="160"/>
      <c r="DL12" s="160"/>
      <c r="DM12" s="160"/>
      <c r="DN12" s="160"/>
      <c r="DO12" s="160"/>
      <c r="DP12" s="160"/>
      <c r="DQ12" s="160"/>
      <c r="DR12" s="160"/>
      <c r="DS12" s="160"/>
      <c r="DT12" s="160"/>
      <c r="DU12" s="160"/>
      <c r="DV12" s="160"/>
      <c r="DW12" s="160"/>
      <c r="DX12" s="160"/>
      <c r="DY12" s="160"/>
      <c r="DZ12" s="160"/>
      <c r="EA12" s="160"/>
      <c r="EB12" s="160"/>
      <c r="EC12" s="160"/>
      <c r="ED12" s="161"/>
      <c r="EE12" s="161"/>
      <c r="EF12" s="161"/>
      <c r="EG12" s="161"/>
      <c r="EH12" s="161"/>
      <c r="EI12" s="162"/>
      <c r="EJ12" s="162"/>
      <c r="EK12" s="162"/>
      <c r="EL12" s="162"/>
      <c r="EM12" s="162"/>
      <c r="EN12" s="160"/>
      <c r="EO12" s="160"/>
      <c r="EP12" s="160"/>
      <c r="EQ12" s="160"/>
      <c r="ER12" s="160"/>
      <c r="ES12" s="162"/>
      <c r="ET12" s="162"/>
      <c r="EU12" s="162"/>
      <c r="EV12" s="162"/>
      <c r="EW12" s="162"/>
      <c r="EX12" s="160"/>
      <c r="EY12" s="160"/>
      <c r="EZ12" s="160"/>
      <c r="FA12" s="160"/>
      <c r="FB12" s="160"/>
      <c r="FC12" s="160"/>
      <c r="FD12" s="160"/>
      <c r="FE12" s="160"/>
      <c r="FF12" s="160"/>
      <c r="FG12" s="160"/>
      <c r="FH12" s="160"/>
      <c r="FI12" s="160"/>
      <c r="FJ12" s="160"/>
      <c r="FK12" s="160"/>
      <c r="FL12" s="160"/>
      <c r="FM12" s="160"/>
      <c r="FN12" s="160"/>
      <c r="FO12" s="160"/>
      <c r="FP12" s="160"/>
      <c r="FQ12" s="160"/>
      <c r="FR12" s="160"/>
      <c r="FS12" s="160"/>
      <c r="FT12" s="160"/>
      <c r="FU12" s="160"/>
      <c r="FV12" s="160"/>
      <c r="FW12" s="160"/>
      <c r="FX12" s="160"/>
      <c r="FY12" s="160"/>
      <c r="FZ12" s="160"/>
      <c r="GA12" s="160"/>
      <c r="GB12" s="160"/>
      <c r="GC12" s="160"/>
      <c r="GD12" s="160"/>
      <c r="GE12" s="160"/>
      <c r="GF12" s="160"/>
      <c r="GG12" s="160"/>
      <c r="GH12" s="160"/>
      <c r="GI12" s="160"/>
      <c r="GJ12" s="160"/>
      <c r="GK12" s="160"/>
      <c r="GL12" s="160"/>
      <c r="GM12" s="160"/>
      <c r="GN12" s="160"/>
      <c r="GO12" s="160"/>
      <c r="GP12" s="160"/>
      <c r="GQ12" s="160"/>
      <c r="GR12" s="160"/>
      <c r="GS12" s="160"/>
      <c r="GT12" s="160"/>
      <c r="GU12" s="160"/>
      <c r="GV12" s="160"/>
      <c r="GW12" s="160"/>
      <c r="GX12" s="160"/>
      <c r="GY12" s="160"/>
      <c r="GZ12" s="160"/>
      <c r="HA12" s="160"/>
      <c r="HB12" s="160"/>
      <c r="HC12" s="160"/>
      <c r="HD12" s="160"/>
      <c r="HE12" s="160"/>
      <c r="HF12" s="160"/>
      <c r="HG12" s="160"/>
      <c r="HH12" s="160"/>
      <c r="HI12" s="160"/>
      <c r="HJ12" s="160"/>
      <c r="HK12" s="160"/>
      <c r="HL12" s="160"/>
      <c r="HM12" s="160"/>
      <c r="HN12" s="160"/>
      <c r="HO12" s="160"/>
      <c r="HP12" s="247">
        <f>Planilha!I11</f>
        <v>0</v>
      </c>
    </row>
    <row r="13" spans="1:224" ht="12.75" customHeight="1">
      <c r="A13" s="157"/>
      <c r="B13" s="158"/>
      <c r="C13" s="802"/>
      <c r="D13" s="802"/>
      <c r="E13" s="802"/>
      <c r="F13" s="802"/>
      <c r="G13" s="802"/>
      <c r="H13" s="802"/>
      <c r="I13" s="802"/>
      <c r="J13" s="802"/>
      <c r="K13" s="802"/>
      <c r="L13" s="802"/>
      <c r="M13" s="802"/>
      <c r="N13" s="802"/>
      <c r="O13" s="802"/>
      <c r="P13" s="802"/>
      <c r="Q13" s="802"/>
      <c r="R13" s="802"/>
      <c r="S13" s="802"/>
      <c r="T13" s="802"/>
      <c r="U13" s="802"/>
      <c r="V13" s="802"/>
      <c r="W13" s="802"/>
      <c r="X13" s="802"/>
      <c r="Y13" s="802"/>
      <c r="Z13" s="802"/>
      <c r="AA13" s="802"/>
      <c r="AB13" s="802"/>
      <c r="AC13" s="802"/>
      <c r="AD13" s="802"/>
      <c r="AE13" s="802"/>
      <c r="AF13" s="802"/>
      <c r="AG13" s="802"/>
      <c r="AH13" s="802"/>
      <c r="AI13" s="802"/>
      <c r="AJ13" s="802"/>
      <c r="AK13" s="802"/>
      <c r="AL13" s="802"/>
      <c r="AM13" s="802"/>
      <c r="AN13" s="802"/>
      <c r="AO13" s="802"/>
      <c r="AP13" s="802"/>
      <c r="AQ13" s="802"/>
      <c r="AR13" s="802"/>
      <c r="AS13" s="802"/>
      <c r="AT13" s="802"/>
      <c r="AU13" s="802"/>
      <c r="AV13" s="802"/>
      <c r="AW13" s="802"/>
      <c r="AX13" s="802"/>
      <c r="AY13" s="802"/>
      <c r="AZ13" s="802"/>
      <c r="BA13" s="802"/>
      <c r="BB13" s="802"/>
      <c r="BC13" s="802"/>
      <c r="BD13" s="802"/>
      <c r="BE13" s="802"/>
      <c r="BF13" s="802"/>
      <c r="BG13" s="802"/>
      <c r="BH13" s="802"/>
      <c r="BI13" s="802"/>
      <c r="BJ13" s="802"/>
      <c r="BK13" s="802"/>
      <c r="BL13" s="802"/>
      <c r="BM13" s="802"/>
      <c r="BN13" s="802"/>
      <c r="BO13" s="802"/>
      <c r="BP13" s="802"/>
      <c r="BQ13" s="802"/>
      <c r="BR13" s="802"/>
      <c r="BS13" s="802"/>
      <c r="BT13" s="802"/>
      <c r="BU13" s="802"/>
      <c r="BV13" s="802"/>
      <c r="BW13" s="802"/>
      <c r="BX13" s="802"/>
      <c r="BY13" s="802"/>
      <c r="BZ13" s="802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  <c r="CQ13" s="160"/>
      <c r="CR13" s="160"/>
      <c r="CS13" s="160"/>
      <c r="CT13" s="160"/>
      <c r="CU13" s="160"/>
      <c r="CV13" s="160"/>
      <c r="CW13" s="160"/>
      <c r="CX13" s="160"/>
      <c r="CY13" s="160"/>
      <c r="CZ13" s="160"/>
      <c r="DA13" s="160"/>
      <c r="DB13" s="160"/>
      <c r="DC13" s="160"/>
      <c r="DD13" s="160"/>
      <c r="DE13" s="160"/>
      <c r="DF13" s="160"/>
      <c r="DG13" s="160"/>
      <c r="DH13" s="160"/>
      <c r="DI13" s="160"/>
      <c r="DJ13" s="160"/>
      <c r="DK13" s="160"/>
      <c r="DL13" s="160"/>
      <c r="DM13" s="160"/>
      <c r="DN13" s="160"/>
      <c r="DO13" s="160"/>
      <c r="DP13" s="160"/>
      <c r="DQ13" s="160"/>
      <c r="DR13" s="160"/>
      <c r="DS13" s="160"/>
      <c r="DT13" s="160"/>
      <c r="DU13" s="160"/>
      <c r="DV13" s="160"/>
      <c r="DW13" s="160"/>
      <c r="DX13" s="160"/>
      <c r="DY13" s="160"/>
      <c r="DZ13" s="160"/>
      <c r="EA13" s="160"/>
      <c r="EB13" s="160"/>
      <c r="EC13" s="160"/>
      <c r="ED13" s="161"/>
      <c r="EE13" s="161"/>
      <c r="EF13" s="161"/>
      <c r="EG13" s="161"/>
      <c r="EH13" s="161"/>
      <c r="EI13" s="162"/>
      <c r="EJ13" s="162"/>
      <c r="EK13" s="162"/>
      <c r="EL13" s="162"/>
      <c r="EM13" s="162"/>
      <c r="EN13" s="160"/>
      <c r="EO13" s="160"/>
      <c r="EP13" s="160"/>
      <c r="EQ13" s="160"/>
      <c r="ER13" s="160"/>
      <c r="ES13" s="162"/>
      <c r="ET13" s="162"/>
      <c r="EU13" s="162"/>
      <c r="EV13" s="162"/>
      <c r="EW13" s="162"/>
      <c r="EX13" s="160"/>
      <c r="EY13" s="160"/>
      <c r="EZ13" s="160"/>
      <c r="FA13" s="160"/>
      <c r="FB13" s="160"/>
      <c r="FC13" s="160"/>
      <c r="FD13" s="160"/>
      <c r="FE13" s="160"/>
      <c r="FF13" s="160"/>
      <c r="FG13" s="160"/>
      <c r="FH13" s="160"/>
      <c r="FI13" s="160"/>
      <c r="FJ13" s="160"/>
      <c r="FK13" s="160"/>
      <c r="FL13" s="160"/>
      <c r="FM13" s="160"/>
      <c r="FN13" s="160"/>
      <c r="FO13" s="160"/>
      <c r="FP13" s="160"/>
      <c r="FQ13" s="160"/>
      <c r="FR13" s="160"/>
      <c r="FS13" s="160"/>
      <c r="FT13" s="160"/>
      <c r="FU13" s="160"/>
      <c r="FV13" s="160"/>
      <c r="FW13" s="160"/>
      <c r="FX13" s="160"/>
      <c r="FY13" s="160"/>
      <c r="FZ13" s="160"/>
      <c r="GA13" s="160"/>
      <c r="GB13" s="160"/>
      <c r="GC13" s="160"/>
      <c r="GD13" s="160"/>
      <c r="GE13" s="160"/>
      <c r="GF13" s="160"/>
      <c r="GG13" s="160"/>
      <c r="GH13" s="160"/>
      <c r="GI13" s="160"/>
      <c r="GJ13" s="160"/>
      <c r="GK13" s="160"/>
      <c r="GL13" s="160"/>
      <c r="GM13" s="160"/>
      <c r="GN13" s="160"/>
      <c r="GO13" s="160"/>
      <c r="GP13" s="160"/>
      <c r="GQ13" s="160"/>
      <c r="GR13" s="160"/>
      <c r="GS13" s="160"/>
      <c r="GT13" s="160"/>
      <c r="GU13" s="160"/>
      <c r="GV13" s="160"/>
      <c r="GW13" s="160"/>
      <c r="GX13" s="160"/>
      <c r="GY13" s="160"/>
      <c r="GZ13" s="160"/>
      <c r="HA13" s="160"/>
      <c r="HB13" s="160"/>
      <c r="HC13" s="160"/>
      <c r="HD13" s="160"/>
      <c r="HE13" s="160"/>
      <c r="HF13" s="160"/>
      <c r="HG13" s="160"/>
      <c r="HH13" s="160"/>
      <c r="HI13" s="160"/>
      <c r="HJ13" s="160"/>
      <c r="HK13" s="160"/>
      <c r="HL13" s="160"/>
      <c r="HM13" s="160"/>
      <c r="HN13" s="160"/>
      <c r="HO13" s="160"/>
      <c r="HP13" s="160"/>
    </row>
    <row r="14" spans="1:224" ht="12.75">
      <c r="A14" s="400" t="s">
        <v>80</v>
      </c>
      <c r="B14" s="158"/>
      <c r="C14" s="2" t="str">
        <f>Planilha!D13</f>
        <v>ICTB</v>
      </c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1"/>
      <c r="O14" s="161"/>
      <c r="P14" s="161"/>
      <c r="Q14" s="161"/>
      <c r="R14" s="161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  <c r="BI14" s="160"/>
      <c r="BJ14" s="160"/>
      <c r="BK14" s="160"/>
      <c r="BL14" s="160"/>
      <c r="BM14" s="160"/>
      <c r="BN14" s="160"/>
      <c r="BO14" s="160"/>
      <c r="BP14" s="160"/>
      <c r="BQ14" s="160"/>
      <c r="BR14" s="160"/>
      <c r="BS14" s="160"/>
      <c r="BT14" s="160"/>
      <c r="BU14" s="160"/>
      <c r="BV14" s="160"/>
      <c r="BW14" s="160"/>
      <c r="BX14" s="160"/>
      <c r="BY14" s="160"/>
      <c r="BZ14" s="160"/>
      <c r="CA14" s="160"/>
      <c r="CB14" s="160"/>
      <c r="CC14" s="160"/>
      <c r="CD14" s="160"/>
      <c r="CE14" s="160"/>
      <c r="CF14" s="160"/>
      <c r="CG14" s="160"/>
      <c r="CH14" s="160"/>
      <c r="CI14" s="160"/>
      <c r="CJ14" s="160"/>
      <c r="CK14" s="160"/>
      <c r="CL14" s="160"/>
      <c r="CM14" s="160"/>
      <c r="CN14" s="160"/>
      <c r="CO14" s="160"/>
      <c r="CP14" s="160"/>
      <c r="CQ14" s="160"/>
      <c r="CR14" s="160"/>
      <c r="CS14" s="160"/>
      <c r="CT14" s="160"/>
      <c r="CU14" s="160"/>
      <c r="CV14" s="160"/>
      <c r="CW14" s="160"/>
      <c r="CX14" s="160"/>
      <c r="CY14" s="160"/>
      <c r="CZ14" s="160"/>
      <c r="DA14" s="160"/>
      <c r="DB14" s="160"/>
      <c r="DC14" s="160"/>
      <c r="DD14" s="160"/>
      <c r="DE14" s="160"/>
      <c r="DF14" s="160"/>
      <c r="DG14" s="160"/>
      <c r="DH14" s="160"/>
      <c r="DI14" s="160"/>
      <c r="DJ14" s="160"/>
      <c r="DK14" s="160"/>
      <c r="DL14" s="160"/>
      <c r="DM14" s="160"/>
      <c r="DN14" s="160"/>
      <c r="DO14" s="160"/>
      <c r="DP14" s="160"/>
      <c r="DQ14" s="160"/>
      <c r="DR14" s="160"/>
      <c r="DS14" s="160"/>
      <c r="DT14" s="160"/>
      <c r="DU14" s="160"/>
      <c r="DV14" s="160"/>
      <c r="DW14" s="160"/>
      <c r="DX14" s="160"/>
      <c r="DY14" s="160"/>
      <c r="DZ14" s="160"/>
      <c r="EA14" s="160"/>
      <c r="EB14" s="160"/>
      <c r="EC14" s="160"/>
      <c r="ED14" s="161"/>
      <c r="EE14" s="161"/>
      <c r="EF14" s="161"/>
      <c r="EG14" s="161"/>
      <c r="EH14" s="161"/>
      <c r="EI14" s="162"/>
      <c r="EJ14" s="162"/>
      <c r="EK14" s="162"/>
      <c r="EL14" s="162"/>
      <c r="EM14" s="162"/>
      <c r="EN14" s="162"/>
      <c r="EO14" s="162"/>
      <c r="EP14" s="162"/>
      <c r="EQ14" s="162"/>
      <c r="ER14" s="162"/>
      <c r="ES14" s="162"/>
      <c r="ET14" s="162"/>
      <c r="EU14" s="162"/>
      <c r="EV14" s="162"/>
      <c r="EW14" s="162"/>
      <c r="EX14" s="160"/>
      <c r="EY14" s="160"/>
      <c r="EZ14" s="160"/>
      <c r="FA14" s="160"/>
      <c r="FB14" s="160"/>
      <c r="FC14" s="160"/>
      <c r="FD14" s="160"/>
      <c r="FE14" s="160"/>
      <c r="FF14" s="160"/>
      <c r="FG14" s="160"/>
      <c r="FH14" s="160"/>
      <c r="FI14" s="160"/>
      <c r="FJ14" s="160"/>
      <c r="FK14" s="160"/>
      <c r="FL14" s="160"/>
      <c r="FM14" s="160"/>
      <c r="FN14" s="160"/>
      <c r="FO14" s="160"/>
      <c r="FP14" s="160"/>
      <c r="FQ14" s="160"/>
      <c r="FR14" s="160"/>
      <c r="FS14" s="160"/>
      <c r="FT14" s="160"/>
      <c r="FU14" s="160"/>
      <c r="FV14" s="160"/>
      <c r="FW14" s="160"/>
      <c r="FX14" s="160"/>
      <c r="FY14" s="160"/>
      <c r="FZ14" s="160"/>
      <c r="GA14" s="160"/>
      <c r="GB14" s="160"/>
      <c r="GC14" s="160"/>
      <c r="GD14" s="160"/>
      <c r="GE14" s="160"/>
      <c r="GF14" s="160"/>
      <c r="GG14" s="160"/>
      <c r="GH14" s="160"/>
      <c r="GI14" s="160"/>
      <c r="GJ14" s="160"/>
      <c r="GK14" s="160"/>
      <c r="GL14" s="160"/>
      <c r="GM14" s="160"/>
      <c r="GN14" s="160"/>
      <c r="GO14" s="160"/>
      <c r="GP14" s="160"/>
      <c r="GQ14" s="160"/>
      <c r="GR14" s="160"/>
      <c r="GS14" s="160"/>
      <c r="GT14" s="160"/>
      <c r="GU14" s="160"/>
      <c r="GV14" s="160"/>
      <c r="GW14" s="160"/>
      <c r="GX14" s="160"/>
      <c r="GY14" s="160"/>
      <c r="GZ14" s="160"/>
      <c r="HA14" s="160"/>
      <c r="HB14" s="160"/>
      <c r="HC14" s="160"/>
      <c r="HD14" s="160"/>
      <c r="HE14" s="160"/>
      <c r="HF14" s="160"/>
      <c r="HG14" s="160"/>
      <c r="HH14" s="160"/>
      <c r="HI14" s="160"/>
      <c r="HJ14" s="160"/>
      <c r="HK14" s="160"/>
      <c r="HL14" s="160"/>
      <c r="HM14" s="160"/>
      <c r="HN14" s="160"/>
      <c r="HO14" s="160"/>
      <c r="HP14" s="160"/>
    </row>
    <row r="15" spans="1:224" ht="12.75">
      <c r="A15" s="400" t="s">
        <v>36</v>
      </c>
      <c r="B15" s="158"/>
      <c r="C15" s="368" t="str">
        <f>Planilha!D14</f>
        <v>Pavilhão 796 - CDTS</v>
      </c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1"/>
      <c r="O15" s="161"/>
      <c r="P15" s="161"/>
      <c r="Q15" s="161"/>
      <c r="R15" s="161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  <c r="BI15" s="160"/>
      <c r="BJ15" s="160"/>
      <c r="BK15" s="160"/>
      <c r="BL15" s="160"/>
      <c r="BM15" s="160"/>
      <c r="BN15" s="160"/>
      <c r="BO15" s="160"/>
      <c r="BP15" s="160"/>
      <c r="BQ15" s="160"/>
      <c r="BR15" s="160"/>
      <c r="BS15" s="160"/>
      <c r="BT15" s="160"/>
      <c r="BU15" s="160"/>
      <c r="BV15" s="160"/>
      <c r="BW15" s="160"/>
      <c r="BX15" s="160"/>
      <c r="BY15" s="160"/>
      <c r="BZ15" s="160"/>
      <c r="CA15" s="160"/>
      <c r="CB15" s="160"/>
      <c r="CC15" s="160"/>
      <c r="CD15" s="160"/>
      <c r="CE15" s="160"/>
      <c r="CF15" s="160"/>
      <c r="CG15" s="160"/>
      <c r="CH15" s="160"/>
      <c r="CI15" s="160"/>
      <c r="CJ15" s="160"/>
      <c r="CK15" s="160"/>
      <c r="CL15" s="160"/>
      <c r="CM15" s="160"/>
      <c r="CN15" s="160"/>
      <c r="CO15" s="160"/>
      <c r="CP15" s="160"/>
      <c r="CQ15" s="160"/>
      <c r="CR15" s="160"/>
      <c r="CS15" s="160"/>
      <c r="CT15" s="160"/>
      <c r="CU15" s="160"/>
      <c r="CV15" s="160"/>
      <c r="CW15" s="160"/>
      <c r="CX15" s="160"/>
      <c r="CY15" s="160"/>
      <c r="CZ15" s="160"/>
      <c r="DA15" s="160"/>
      <c r="DB15" s="160"/>
      <c r="DC15" s="160"/>
      <c r="DD15" s="160"/>
      <c r="DE15" s="160"/>
      <c r="DF15" s="160"/>
      <c r="DG15" s="160"/>
      <c r="DH15" s="160"/>
      <c r="DI15" s="160"/>
      <c r="DJ15" s="160"/>
      <c r="DK15" s="160"/>
      <c r="DL15" s="160"/>
      <c r="DM15" s="160"/>
      <c r="DN15" s="160"/>
      <c r="DO15" s="160"/>
      <c r="DP15" s="160"/>
      <c r="DQ15" s="160"/>
      <c r="DR15" s="160"/>
      <c r="DS15" s="160"/>
      <c r="DT15" s="160"/>
      <c r="DU15" s="160"/>
      <c r="DV15" s="160"/>
      <c r="DW15" s="160"/>
      <c r="DX15" s="160"/>
      <c r="DY15" s="160"/>
      <c r="DZ15" s="160"/>
      <c r="EA15" s="160"/>
      <c r="EB15" s="160"/>
      <c r="EC15" s="160"/>
      <c r="ED15" s="161"/>
      <c r="EE15" s="161"/>
      <c r="EF15" s="161"/>
      <c r="EG15" s="161"/>
      <c r="EH15" s="161"/>
      <c r="EI15" s="162"/>
      <c r="EJ15" s="162"/>
      <c r="EK15" s="162"/>
      <c r="EL15" s="162"/>
      <c r="EM15" s="162"/>
      <c r="EN15" s="162"/>
      <c r="EO15" s="162"/>
      <c r="EP15" s="162"/>
      <c r="EQ15" s="162"/>
      <c r="ER15" s="162"/>
      <c r="ES15" s="162"/>
      <c r="ET15" s="162"/>
      <c r="EU15" s="162"/>
      <c r="EV15" s="162"/>
      <c r="EW15" s="162"/>
      <c r="EX15" s="160"/>
      <c r="EY15" s="160"/>
      <c r="EZ15" s="160"/>
      <c r="FA15" s="160"/>
      <c r="FB15" s="160"/>
      <c r="FC15" s="160"/>
      <c r="FD15" s="160"/>
      <c r="FE15" s="160"/>
      <c r="FF15" s="160"/>
      <c r="FG15" s="160"/>
      <c r="FH15" s="160"/>
      <c r="FI15" s="160"/>
      <c r="FJ15" s="160"/>
      <c r="FK15" s="160"/>
      <c r="FL15" s="160"/>
      <c r="FM15" s="160"/>
      <c r="FN15" s="160"/>
      <c r="FO15" s="160"/>
      <c r="FP15" s="160"/>
      <c r="FQ15" s="160"/>
      <c r="FR15" s="160"/>
      <c r="FS15" s="160"/>
      <c r="FT15" s="160"/>
      <c r="FU15" s="160"/>
      <c r="FV15" s="160"/>
      <c r="FW15" s="160"/>
      <c r="FX15" s="160"/>
      <c r="FY15" s="160"/>
      <c r="FZ15" s="160"/>
      <c r="GA15" s="160"/>
      <c r="GB15" s="160"/>
      <c r="GC15" s="160"/>
      <c r="GD15" s="160"/>
      <c r="GE15" s="160"/>
      <c r="GF15" s="160"/>
      <c r="GG15" s="160"/>
      <c r="GH15" s="160"/>
      <c r="GI15" s="160"/>
      <c r="GJ15" s="160"/>
      <c r="GK15" s="160"/>
      <c r="GL15" s="160"/>
      <c r="GM15" s="160"/>
      <c r="GN15" s="160"/>
      <c r="GO15" s="160"/>
      <c r="GP15" s="160"/>
      <c r="GQ15" s="160"/>
      <c r="GR15" s="160"/>
      <c r="GS15" s="160"/>
      <c r="GT15" s="160"/>
      <c r="GU15" s="160"/>
      <c r="GV15" s="160"/>
      <c r="GW15" s="160"/>
      <c r="GX15" s="160"/>
      <c r="GY15" s="160"/>
      <c r="GZ15" s="160"/>
      <c r="HA15" s="160"/>
      <c r="HB15" s="160"/>
      <c r="HC15" s="160"/>
      <c r="HD15" s="160"/>
      <c r="HE15" s="160"/>
      <c r="HF15" s="160"/>
      <c r="HG15" s="160"/>
      <c r="HH15" s="160"/>
      <c r="HI15" s="160"/>
      <c r="HJ15" s="160"/>
      <c r="HK15" s="160"/>
      <c r="HL15" s="160"/>
      <c r="HM15" s="160"/>
      <c r="HN15" s="160"/>
      <c r="HO15" s="160"/>
      <c r="HP15" s="160"/>
    </row>
    <row r="16" spans="1:224" ht="9">
      <c r="A16" s="163"/>
      <c r="B16" s="155"/>
      <c r="C16" s="164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  <c r="BI16" s="156"/>
      <c r="BJ16" s="156"/>
      <c r="BK16" s="156"/>
      <c r="BL16" s="156"/>
      <c r="BM16" s="156"/>
      <c r="BN16" s="156"/>
      <c r="BO16" s="156"/>
      <c r="BP16" s="156"/>
      <c r="BQ16" s="156"/>
      <c r="BR16" s="156"/>
      <c r="BS16" s="156"/>
      <c r="BT16" s="156"/>
      <c r="BU16" s="156"/>
      <c r="BV16" s="156"/>
      <c r="BW16" s="156"/>
      <c r="BX16" s="156"/>
      <c r="BY16" s="156"/>
      <c r="BZ16" s="156"/>
      <c r="CA16" s="156"/>
      <c r="CB16" s="156"/>
      <c r="CC16" s="156"/>
      <c r="CD16" s="156"/>
      <c r="CE16" s="156"/>
      <c r="CF16" s="156"/>
      <c r="CG16" s="156"/>
      <c r="CH16" s="156"/>
      <c r="CI16" s="156"/>
      <c r="CJ16" s="156"/>
      <c r="CK16" s="156"/>
      <c r="CL16" s="156"/>
      <c r="CM16" s="156"/>
      <c r="CN16" s="156"/>
      <c r="CO16" s="156"/>
      <c r="CP16" s="156"/>
      <c r="CQ16" s="156"/>
      <c r="CR16" s="156"/>
      <c r="CS16" s="156"/>
      <c r="CT16" s="156"/>
      <c r="CU16" s="156"/>
      <c r="CV16" s="156"/>
      <c r="CW16" s="156"/>
      <c r="CX16" s="156"/>
      <c r="CY16" s="156"/>
      <c r="CZ16" s="156"/>
      <c r="DA16" s="156"/>
      <c r="DB16" s="156"/>
      <c r="DC16" s="156"/>
      <c r="DD16" s="156"/>
      <c r="DE16" s="156"/>
      <c r="DF16" s="156"/>
      <c r="DG16" s="156"/>
      <c r="DH16" s="156"/>
      <c r="DI16" s="156"/>
      <c r="DJ16" s="156"/>
      <c r="DK16" s="156"/>
      <c r="DL16" s="156"/>
      <c r="DM16" s="156"/>
      <c r="DN16" s="156"/>
      <c r="DO16" s="156"/>
      <c r="DP16" s="156"/>
      <c r="DQ16" s="156"/>
      <c r="DR16" s="156"/>
      <c r="DS16" s="156"/>
      <c r="DT16" s="156"/>
      <c r="DU16" s="156"/>
      <c r="DV16" s="156"/>
      <c r="DW16" s="156"/>
      <c r="DX16" s="156"/>
      <c r="DY16" s="156"/>
      <c r="DZ16" s="156"/>
      <c r="EA16" s="156"/>
      <c r="EB16" s="156"/>
      <c r="EC16" s="156"/>
      <c r="ED16" s="156"/>
      <c r="EE16" s="156"/>
      <c r="EF16" s="156"/>
      <c r="EG16" s="156"/>
      <c r="EH16" s="156"/>
      <c r="EI16" s="156"/>
      <c r="EJ16" s="156"/>
      <c r="EK16" s="156"/>
      <c r="EL16" s="156"/>
      <c r="EM16" s="156"/>
      <c r="EN16" s="156"/>
      <c r="EO16" s="156"/>
      <c r="EP16" s="156"/>
      <c r="EQ16" s="156"/>
      <c r="ER16" s="156"/>
      <c r="ES16" s="156"/>
      <c r="ET16" s="156"/>
      <c r="EU16" s="156"/>
      <c r="EV16" s="156"/>
      <c r="EW16" s="156"/>
      <c r="EX16" s="156"/>
      <c r="EY16" s="156"/>
      <c r="EZ16" s="156"/>
      <c r="FA16" s="156"/>
      <c r="FB16" s="156"/>
      <c r="FC16" s="156"/>
      <c r="FD16" s="156"/>
      <c r="FE16" s="156"/>
      <c r="FF16" s="156"/>
      <c r="FG16" s="156"/>
      <c r="FH16" s="156"/>
      <c r="FI16" s="156"/>
      <c r="FJ16" s="156"/>
      <c r="FK16" s="156"/>
      <c r="FL16" s="156"/>
      <c r="FM16" s="156"/>
      <c r="FN16" s="156"/>
      <c r="FO16" s="156"/>
      <c r="FP16" s="156"/>
      <c r="FQ16" s="156"/>
      <c r="FR16" s="156"/>
      <c r="FS16" s="156"/>
      <c r="FT16" s="156"/>
      <c r="FU16" s="156"/>
      <c r="FV16" s="156"/>
      <c r="FW16" s="156"/>
      <c r="FX16" s="156"/>
      <c r="FY16" s="156"/>
      <c r="FZ16" s="156"/>
      <c r="GA16" s="156"/>
      <c r="GB16" s="156"/>
      <c r="GC16" s="156"/>
      <c r="GD16" s="156"/>
      <c r="GE16" s="156"/>
      <c r="GF16" s="156"/>
      <c r="GG16" s="156"/>
      <c r="GH16" s="156"/>
      <c r="GI16" s="156"/>
      <c r="GJ16" s="156"/>
      <c r="GK16" s="156"/>
      <c r="GL16" s="156"/>
      <c r="GM16" s="156"/>
      <c r="GN16" s="156"/>
      <c r="GO16" s="156"/>
      <c r="GP16" s="156"/>
      <c r="GQ16" s="156"/>
      <c r="GR16" s="156"/>
      <c r="GS16" s="156"/>
      <c r="GT16" s="156"/>
      <c r="GU16" s="156"/>
      <c r="GV16" s="156"/>
      <c r="GW16" s="156"/>
      <c r="GX16" s="156"/>
      <c r="GY16" s="156"/>
      <c r="GZ16" s="156"/>
      <c r="HA16" s="156"/>
      <c r="HB16" s="156"/>
      <c r="HC16" s="156"/>
      <c r="HD16" s="156"/>
      <c r="HE16" s="156"/>
      <c r="HF16" s="156"/>
      <c r="HG16" s="156"/>
      <c r="HH16" s="156"/>
      <c r="HI16" s="156"/>
      <c r="HJ16" s="156"/>
      <c r="HK16" s="156"/>
      <c r="HL16" s="156"/>
      <c r="HM16" s="156"/>
      <c r="HN16" s="156"/>
      <c r="HO16" s="156"/>
      <c r="HP16" s="156"/>
    </row>
    <row r="17" spans="1:224" ht="9">
      <c r="A17" s="165" t="s">
        <v>28</v>
      </c>
      <c r="B17" s="166"/>
      <c r="C17" s="167"/>
      <c r="D17" s="168" t="s">
        <v>148</v>
      </c>
      <c r="E17" s="169"/>
      <c r="F17" s="169"/>
      <c r="G17" s="169"/>
      <c r="H17" s="169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0"/>
      <c r="BN17" s="170"/>
      <c r="BO17" s="170"/>
      <c r="BP17" s="170"/>
      <c r="BQ17" s="170"/>
      <c r="BR17" s="170"/>
      <c r="BS17" s="170"/>
      <c r="BT17" s="170"/>
      <c r="BU17" s="170"/>
      <c r="BV17" s="170"/>
      <c r="BW17" s="170"/>
      <c r="BX17" s="170"/>
      <c r="BY17" s="170"/>
      <c r="BZ17" s="170"/>
      <c r="CA17" s="170"/>
      <c r="CB17" s="170"/>
      <c r="CC17" s="170"/>
      <c r="CD17" s="170"/>
      <c r="CE17" s="170"/>
      <c r="CF17" s="170"/>
      <c r="CG17" s="170"/>
      <c r="CH17" s="170"/>
      <c r="CI17" s="170"/>
      <c r="CJ17" s="170"/>
      <c r="CK17" s="170"/>
      <c r="CL17" s="170"/>
      <c r="CM17" s="170"/>
      <c r="CN17" s="170"/>
      <c r="CO17" s="170"/>
      <c r="CP17" s="170"/>
      <c r="CQ17" s="170"/>
      <c r="CR17" s="170"/>
      <c r="CS17" s="170"/>
      <c r="CT17" s="170"/>
      <c r="CU17" s="170"/>
      <c r="CV17" s="170"/>
      <c r="CW17" s="170"/>
      <c r="CX17" s="170"/>
      <c r="CY17" s="170"/>
      <c r="CZ17" s="170"/>
      <c r="DA17" s="170"/>
      <c r="DB17" s="170"/>
      <c r="DC17" s="170"/>
      <c r="DD17" s="170"/>
      <c r="DE17" s="170"/>
      <c r="DF17" s="170"/>
      <c r="DG17" s="170"/>
      <c r="DH17" s="170"/>
      <c r="DI17" s="170"/>
      <c r="DJ17" s="170"/>
      <c r="DK17" s="170"/>
      <c r="DL17" s="170"/>
      <c r="DM17" s="170"/>
      <c r="DN17" s="170"/>
      <c r="DO17" s="170"/>
      <c r="DP17" s="170"/>
      <c r="DQ17" s="170"/>
      <c r="DR17" s="170"/>
      <c r="DS17" s="170"/>
      <c r="DT17" s="168"/>
      <c r="DU17" s="169"/>
      <c r="DV17" s="169"/>
      <c r="DW17" s="169"/>
      <c r="DX17" s="169"/>
      <c r="DY17" s="170"/>
      <c r="DZ17" s="170"/>
      <c r="EA17" s="170"/>
      <c r="EB17" s="170"/>
      <c r="EC17" s="170"/>
      <c r="ED17" s="170"/>
      <c r="EE17" s="170"/>
      <c r="EF17" s="170"/>
      <c r="EG17" s="170"/>
      <c r="EH17" s="170"/>
      <c r="EI17" s="170"/>
      <c r="EJ17" s="170"/>
      <c r="EK17" s="170"/>
      <c r="EL17" s="170"/>
      <c r="EM17" s="170"/>
      <c r="EN17" s="170"/>
      <c r="EO17" s="170"/>
      <c r="EP17" s="170"/>
      <c r="EQ17" s="170"/>
      <c r="ER17" s="170"/>
      <c r="ES17" s="170"/>
      <c r="ET17" s="170"/>
      <c r="EU17" s="170"/>
      <c r="EV17" s="170"/>
      <c r="EW17" s="170"/>
      <c r="EX17" s="170"/>
      <c r="EY17" s="170"/>
      <c r="EZ17" s="170"/>
      <c r="FA17" s="170"/>
      <c r="FB17" s="170"/>
      <c r="FC17" s="170"/>
      <c r="FD17" s="170"/>
      <c r="FE17" s="170"/>
      <c r="FF17" s="170"/>
      <c r="FG17" s="170"/>
      <c r="FH17" s="170"/>
      <c r="FI17" s="170"/>
      <c r="FJ17" s="170"/>
      <c r="FK17" s="170"/>
      <c r="FL17" s="170"/>
      <c r="FM17" s="170"/>
      <c r="FN17" s="170"/>
      <c r="FO17" s="170"/>
      <c r="FP17" s="170"/>
      <c r="FQ17" s="170"/>
      <c r="FR17" s="170"/>
      <c r="FS17" s="170"/>
      <c r="FT17" s="170"/>
      <c r="FU17" s="170"/>
      <c r="FV17" s="170"/>
      <c r="FW17" s="170"/>
      <c r="FX17" s="170"/>
      <c r="FY17" s="170"/>
      <c r="FZ17" s="170"/>
      <c r="GA17" s="170"/>
      <c r="GB17" s="170"/>
      <c r="GC17" s="170"/>
      <c r="GD17" s="170"/>
      <c r="GE17" s="170"/>
      <c r="GF17" s="170"/>
      <c r="GG17" s="170"/>
      <c r="GH17" s="170"/>
      <c r="GI17" s="170"/>
      <c r="GJ17" s="170"/>
      <c r="GK17" s="170"/>
      <c r="GL17" s="170"/>
      <c r="GM17" s="170"/>
      <c r="GN17" s="170"/>
      <c r="GO17" s="170"/>
      <c r="GP17" s="170"/>
      <c r="GQ17" s="170"/>
      <c r="GR17" s="170"/>
      <c r="GS17" s="170"/>
      <c r="GT17" s="170"/>
      <c r="GU17" s="170"/>
      <c r="GV17" s="170"/>
      <c r="GW17" s="170"/>
      <c r="GX17" s="170"/>
      <c r="GY17" s="170"/>
      <c r="GZ17" s="170"/>
      <c r="HA17" s="170"/>
      <c r="HB17" s="170"/>
      <c r="HC17" s="170"/>
      <c r="HD17" s="170"/>
      <c r="HE17" s="170"/>
      <c r="HF17" s="170"/>
      <c r="HG17" s="170"/>
      <c r="HH17" s="170"/>
      <c r="HI17" s="170"/>
      <c r="HJ17" s="170"/>
      <c r="HK17" s="170"/>
      <c r="HL17" s="170"/>
      <c r="HM17" s="170"/>
      <c r="HN17" s="170"/>
      <c r="HO17" s="170"/>
      <c r="HP17" s="171" t="s">
        <v>7</v>
      </c>
    </row>
    <row r="18" spans="1:224" ht="9">
      <c r="A18" s="172" t="s">
        <v>30</v>
      </c>
      <c r="B18" s="173"/>
      <c r="C18" s="174"/>
      <c r="D18" s="168">
        <v>1</v>
      </c>
      <c r="E18" s="175"/>
      <c r="F18" s="175"/>
      <c r="G18" s="175"/>
      <c r="H18" s="175"/>
      <c r="I18" s="168">
        <v>2</v>
      </c>
      <c r="J18" s="175"/>
      <c r="K18" s="175"/>
      <c r="L18" s="175"/>
      <c r="M18" s="175"/>
      <c r="N18" s="168">
        <v>3</v>
      </c>
      <c r="O18" s="175"/>
      <c r="P18" s="175"/>
      <c r="Q18" s="175"/>
      <c r="R18" s="175"/>
      <c r="S18" s="168">
        <v>4</v>
      </c>
      <c r="T18" s="175"/>
      <c r="U18" s="175"/>
      <c r="V18" s="175"/>
      <c r="W18" s="175"/>
      <c r="X18" s="168">
        <v>5</v>
      </c>
      <c r="Y18" s="175"/>
      <c r="Z18" s="175"/>
      <c r="AA18" s="175"/>
      <c r="AB18" s="175"/>
      <c r="AC18" s="168">
        <v>6</v>
      </c>
      <c r="AD18" s="175"/>
      <c r="AE18" s="175"/>
      <c r="AF18" s="175"/>
      <c r="AG18" s="175"/>
      <c r="AH18" s="168">
        <v>7</v>
      </c>
      <c r="AI18" s="175"/>
      <c r="AJ18" s="175"/>
      <c r="AK18" s="175"/>
      <c r="AL18" s="175"/>
      <c r="AM18" s="168">
        <v>8</v>
      </c>
      <c r="AN18" s="175"/>
      <c r="AO18" s="175"/>
      <c r="AP18" s="175"/>
      <c r="AQ18" s="175"/>
      <c r="AR18" s="168">
        <v>9</v>
      </c>
      <c r="AS18" s="175"/>
      <c r="AT18" s="175"/>
      <c r="AU18" s="175"/>
      <c r="AV18" s="175"/>
      <c r="AW18" s="168">
        <v>10</v>
      </c>
      <c r="AX18" s="175"/>
      <c r="AY18" s="175"/>
      <c r="AZ18" s="175"/>
      <c r="BA18" s="175"/>
      <c r="BB18" s="168">
        <v>11</v>
      </c>
      <c r="BC18" s="175"/>
      <c r="BD18" s="175"/>
      <c r="BE18" s="175"/>
      <c r="BF18" s="175"/>
      <c r="BG18" s="168">
        <v>12</v>
      </c>
      <c r="BH18" s="175"/>
      <c r="BI18" s="175"/>
      <c r="BJ18" s="175"/>
      <c r="BK18" s="175"/>
      <c r="BL18" s="168">
        <v>13</v>
      </c>
      <c r="BM18" s="175"/>
      <c r="BN18" s="175"/>
      <c r="BO18" s="175"/>
      <c r="BP18" s="175"/>
      <c r="BQ18" s="168">
        <v>14</v>
      </c>
      <c r="BR18" s="175"/>
      <c r="BS18" s="175"/>
      <c r="BT18" s="175"/>
      <c r="BU18" s="175"/>
      <c r="BV18" s="168">
        <v>15</v>
      </c>
      <c r="BW18" s="175"/>
      <c r="BX18" s="175"/>
      <c r="BY18" s="175"/>
      <c r="BZ18" s="175"/>
      <c r="CA18" s="168">
        <v>16</v>
      </c>
      <c r="CB18" s="175"/>
      <c r="CC18" s="175"/>
      <c r="CD18" s="175"/>
      <c r="CE18" s="175"/>
      <c r="CF18" s="168">
        <v>17</v>
      </c>
      <c r="CG18" s="175"/>
      <c r="CH18" s="175"/>
      <c r="CI18" s="175"/>
      <c r="CJ18" s="175"/>
      <c r="CK18" s="168">
        <v>18</v>
      </c>
      <c r="CL18" s="175"/>
      <c r="CM18" s="175"/>
      <c r="CN18" s="175"/>
      <c r="CO18" s="175"/>
      <c r="CP18" s="168">
        <v>19</v>
      </c>
      <c r="CQ18" s="175"/>
      <c r="CR18" s="175"/>
      <c r="CS18" s="175"/>
      <c r="CT18" s="175"/>
      <c r="CU18" s="168">
        <v>20</v>
      </c>
      <c r="CV18" s="175"/>
      <c r="CW18" s="175"/>
      <c r="CX18" s="175"/>
      <c r="CY18" s="175"/>
      <c r="CZ18" s="168">
        <v>21</v>
      </c>
      <c r="DA18" s="175"/>
      <c r="DB18" s="175"/>
      <c r="DC18" s="175"/>
      <c r="DD18" s="175"/>
      <c r="DE18" s="168">
        <v>22</v>
      </c>
      <c r="DF18" s="175"/>
      <c r="DG18" s="175"/>
      <c r="DH18" s="175"/>
      <c r="DI18" s="175"/>
      <c r="DJ18" s="168">
        <v>23</v>
      </c>
      <c r="DK18" s="175"/>
      <c r="DL18" s="175"/>
      <c r="DM18" s="175"/>
      <c r="DN18" s="175"/>
      <c r="DO18" s="168">
        <v>24</v>
      </c>
      <c r="DP18" s="175"/>
      <c r="DQ18" s="175"/>
      <c r="DR18" s="175"/>
      <c r="DS18" s="175"/>
      <c r="DT18" s="168">
        <v>25</v>
      </c>
      <c r="DU18" s="175"/>
      <c r="DV18" s="175"/>
      <c r="DW18" s="175"/>
      <c r="DX18" s="175"/>
      <c r="DY18" s="168">
        <v>26</v>
      </c>
      <c r="DZ18" s="175"/>
      <c r="EA18" s="175"/>
      <c r="EB18" s="175"/>
      <c r="EC18" s="175"/>
      <c r="ED18" s="168">
        <v>27</v>
      </c>
      <c r="EE18" s="175"/>
      <c r="EF18" s="175"/>
      <c r="EG18" s="175"/>
      <c r="EH18" s="175"/>
      <c r="EI18" s="168">
        <v>28</v>
      </c>
      <c r="EJ18" s="175"/>
      <c r="EK18" s="175"/>
      <c r="EL18" s="175"/>
      <c r="EM18" s="175"/>
      <c r="EN18" s="168">
        <v>29</v>
      </c>
      <c r="EO18" s="175"/>
      <c r="EP18" s="175"/>
      <c r="EQ18" s="175"/>
      <c r="ER18" s="175"/>
      <c r="ES18" s="168">
        <v>30</v>
      </c>
      <c r="ET18" s="175"/>
      <c r="EU18" s="175"/>
      <c r="EV18" s="175"/>
      <c r="EW18" s="175"/>
      <c r="EX18" s="168">
        <v>31</v>
      </c>
      <c r="EY18" s="175"/>
      <c r="EZ18" s="175"/>
      <c r="FA18" s="175"/>
      <c r="FB18" s="175"/>
      <c r="FC18" s="168">
        <v>32</v>
      </c>
      <c r="FD18" s="175"/>
      <c r="FE18" s="175"/>
      <c r="FF18" s="175"/>
      <c r="FG18" s="175"/>
      <c r="FH18" s="168">
        <v>33</v>
      </c>
      <c r="FI18" s="175"/>
      <c r="FJ18" s="175"/>
      <c r="FK18" s="175"/>
      <c r="FL18" s="175"/>
      <c r="FM18" s="168">
        <v>34</v>
      </c>
      <c r="FN18" s="175"/>
      <c r="FO18" s="175"/>
      <c r="FP18" s="175"/>
      <c r="FQ18" s="175"/>
      <c r="FR18" s="168">
        <v>35</v>
      </c>
      <c r="FS18" s="175"/>
      <c r="FT18" s="175"/>
      <c r="FU18" s="175"/>
      <c r="FV18" s="175"/>
      <c r="FW18" s="168">
        <v>36</v>
      </c>
      <c r="FX18" s="175"/>
      <c r="FY18" s="175"/>
      <c r="FZ18" s="175"/>
      <c r="GA18" s="175"/>
      <c r="GB18" s="168">
        <v>37</v>
      </c>
      <c r="GC18" s="175"/>
      <c r="GD18" s="175"/>
      <c r="GE18" s="175"/>
      <c r="GF18" s="175"/>
      <c r="GG18" s="168">
        <v>38</v>
      </c>
      <c r="GH18" s="175"/>
      <c r="GI18" s="175"/>
      <c r="GJ18" s="175"/>
      <c r="GK18" s="175"/>
      <c r="GL18" s="168">
        <v>39</v>
      </c>
      <c r="GM18" s="175"/>
      <c r="GN18" s="175"/>
      <c r="GO18" s="175"/>
      <c r="GP18" s="175"/>
      <c r="GQ18" s="168">
        <v>40</v>
      </c>
      <c r="GR18" s="175"/>
      <c r="GS18" s="175"/>
      <c r="GT18" s="175"/>
      <c r="GU18" s="175"/>
      <c r="GV18" s="168">
        <v>41</v>
      </c>
      <c r="GW18" s="175"/>
      <c r="GX18" s="175"/>
      <c r="GY18" s="175"/>
      <c r="GZ18" s="175"/>
      <c r="HA18" s="168">
        <v>42</v>
      </c>
      <c r="HB18" s="175"/>
      <c r="HC18" s="175"/>
      <c r="HD18" s="175"/>
      <c r="HE18" s="175"/>
      <c r="HF18" s="168">
        <v>43</v>
      </c>
      <c r="HG18" s="175"/>
      <c r="HH18" s="175"/>
      <c r="HI18" s="175"/>
      <c r="HJ18" s="175"/>
      <c r="HK18" s="168">
        <v>44</v>
      </c>
      <c r="HL18" s="175"/>
      <c r="HM18" s="175"/>
      <c r="HN18" s="175"/>
      <c r="HO18" s="175"/>
      <c r="HP18" s="176"/>
    </row>
    <row r="19" spans="1:224" ht="9" customHeight="1">
      <c r="A19" s="177" t="str">
        <f>Planilha!C18</f>
        <v>01</v>
      </c>
      <c r="B19" s="158"/>
      <c r="C19" s="178"/>
      <c r="D19" s="760" t="s">
        <v>550</v>
      </c>
      <c r="E19" s="761"/>
      <c r="F19" s="761"/>
      <c r="G19" s="761"/>
      <c r="H19" s="761"/>
      <c r="I19" s="760"/>
      <c r="J19" s="762"/>
      <c r="K19" s="762"/>
      <c r="L19" s="762"/>
      <c r="M19" s="762"/>
      <c r="N19" s="760" t="s">
        <v>551</v>
      </c>
      <c r="O19" s="761"/>
      <c r="P19" s="763"/>
      <c r="Q19" s="763"/>
      <c r="R19" s="763"/>
      <c r="S19" s="16"/>
      <c r="T19" s="17"/>
      <c r="U19" s="19"/>
      <c r="V19" s="19"/>
      <c r="W19" s="19"/>
      <c r="X19" s="16"/>
      <c r="Y19" s="17"/>
      <c r="Z19" s="19"/>
      <c r="AA19" s="19"/>
      <c r="AB19" s="19"/>
      <c r="AC19" s="16"/>
      <c r="AD19" s="17"/>
      <c r="AE19" s="19"/>
      <c r="AF19" s="19"/>
      <c r="AG19" s="19"/>
      <c r="AH19" s="16"/>
      <c r="AI19" s="17"/>
      <c r="AJ19" s="19"/>
      <c r="AK19" s="19"/>
      <c r="AL19" s="19"/>
      <c r="AM19" s="16"/>
      <c r="AN19" s="17"/>
      <c r="AO19" s="19"/>
      <c r="AP19" s="19"/>
      <c r="AQ19" s="19"/>
      <c r="AR19" s="16"/>
      <c r="AS19" s="17"/>
      <c r="AT19" s="19"/>
      <c r="AU19" s="19"/>
      <c r="AV19" s="19"/>
      <c r="AW19" s="16"/>
      <c r="AX19" s="17"/>
      <c r="AY19" s="19"/>
      <c r="AZ19" s="19"/>
      <c r="BA19" s="19"/>
      <c r="BB19" s="16"/>
      <c r="BC19" s="17"/>
      <c r="BD19" s="19"/>
      <c r="BE19" s="19"/>
      <c r="BF19" s="19"/>
      <c r="BG19" s="16"/>
      <c r="BH19" s="17"/>
      <c r="BI19" s="19"/>
      <c r="BJ19" s="19"/>
      <c r="BK19" s="19"/>
      <c r="BL19" s="16"/>
      <c r="BM19" s="17"/>
      <c r="BN19" s="19"/>
      <c r="BO19" s="19"/>
      <c r="BP19" s="19"/>
      <c r="BQ19" s="16"/>
      <c r="BR19" s="17"/>
      <c r="BS19" s="19"/>
      <c r="BT19" s="19"/>
      <c r="BU19" s="19"/>
      <c r="BV19" s="16"/>
      <c r="BW19" s="17"/>
      <c r="BX19" s="19"/>
      <c r="BY19" s="19"/>
      <c r="BZ19" s="19"/>
      <c r="CA19" s="16"/>
      <c r="CB19" s="17"/>
      <c r="CC19" s="19"/>
      <c r="CD19" s="19"/>
      <c r="CE19" s="19"/>
      <c r="CF19" s="16"/>
      <c r="CG19" s="17"/>
      <c r="CH19" s="19"/>
      <c r="CI19" s="19"/>
      <c r="CJ19" s="19"/>
      <c r="CK19" s="16"/>
      <c r="CL19" s="17"/>
      <c r="CM19" s="19"/>
      <c r="CN19" s="19"/>
      <c r="CO19" s="19"/>
      <c r="CP19" s="16"/>
      <c r="CQ19" s="17"/>
      <c r="CR19" s="19"/>
      <c r="CS19" s="19"/>
      <c r="CT19" s="19"/>
      <c r="CU19" s="16"/>
      <c r="CV19" s="17"/>
      <c r="CW19" s="19"/>
      <c r="CX19" s="19"/>
      <c r="CY19" s="19"/>
      <c r="CZ19" s="16"/>
      <c r="DA19" s="17"/>
      <c r="DB19" s="19"/>
      <c r="DC19" s="19"/>
      <c r="DD19" s="19"/>
      <c r="DE19" s="16"/>
      <c r="DF19" s="17"/>
      <c r="DG19" s="19"/>
      <c r="DH19" s="19"/>
      <c r="DI19" s="19"/>
      <c r="DJ19" s="16"/>
      <c r="DK19" s="17"/>
      <c r="DL19" s="19"/>
      <c r="DM19" s="19"/>
      <c r="DN19" s="19"/>
      <c r="DO19" s="16"/>
      <c r="DP19" s="17"/>
      <c r="DQ19" s="19"/>
      <c r="DR19" s="19"/>
      <c r="DS19" s="19"/>
      <c r="DT19" s="16"/>
      <c r="DU19" s="17"/>
      <c r="DV19" s="17"/>
      <c r="DW19" s="17"/>
      <c r="DX19" s="17"/>
      <c r="DY19" s="16"/>
      <c r="DZ19" s="18"/>
      <c r="EA19" s="18"/>
      <c r="EB19" s="18"/>
      <c r="EC19" s="18"/>
      <c r="ED19" s="16"/>
      <c r="EE19" s="17"/>
      <c r="EF19" s="19"/>
      <c r="EG19" s="19"/>
      <c r="EH19" s="19"/>
      <c r="EI19" s="16"/>
      <c r="EJ19" s="17"/>
      <c r="EK19" s="19"/>
      <c r="EL19" s="19"/>
      <c r="EM19" s="19"/>
      <c r="EN19" s="16"/>
      <c r="EO19" s="17"/>
      <c r="EP19" s="19"/>
      <c r="EQ19" s="19"/>
      <c r="ER19" s="19"/>
      <c r="ES19" s="16"/>
      <c r="ET19" s="17"/>
      <c r="EU19" s="19"/>
      <c r="EV19" s="19"/>
      <c r="EW19" s="19"/>
      <c r="EX19" s="16"/>
      <c r="EY19" s="17"/>
      <c r="EZ19" s="19"/>
      <c r="FA19" s="19"/>
      <c r="FB19" s="19"/>
      <c r="FC19" s="16"/>
      <c r="FD19" s="17"/>
      <c r="FE19" s="19"/>
      <c r="FF19" s="19"/>
      <c r="FG19" s="19"/>
      <c r="FH19" s="16"/>
      <c r="FI19" s="17"/>
      <c r="FJ19" s="19"/>
      <c r="FK19" s="19"/>
      <c r="FL19" s="19"/>
      <c r="FM19" s="16"/>
      <c r="FN19" s="17"/>
      <c r="FO19" s="19"/>
      <c r="FP19" s="19"/>
      <c r="FQ19" s="19"/>
      <c r="FR19" s="16"/>
      <c r="FS19" s="17"/>
      <c r="FT19" s="19"/>
      <c r="FU19" s="19"/>
      <c r="FV19" s="19"/>
      <c r="FW19" s="16"/>
      <c r="FX19" s="17"/>
      <c r="FY19" s="19"/>
      <c r="FZ19" s="19"/>
      <c r="GA19" s="19"/>
      <c r="GB19" s="16"/>
      <c r="GC19" s="17"/>
      <c r="GD19" s="19"/>
      <c r="GE19" s="19"/>
      <c r="GF19" s="19"/>
      <c r="GG19" s="16"/>
      <c r="GH19" s="17"/>
      <c r="GI19" s="19"/>
      <c r="GJ19" s="19"/>
      <c r="GK19" s="19"/>
      <c r="GL19" s="16"/>
      <c r="GM19" s="17"/>
      <c r="GN19" s="19"/>
      <c r="GO19" s="19"/>
      <c r="GP19" s="19"/>
      <c r="GQ19" s="16"/>
      <c r="GR19" s="17"/>
      <c r="GS19" s="19"/>
      <c r="GT19" s="19"/>
      <c r="GU19" s="19"/>
      <c r="GV19" s="16"/>
      <c r="GW19" s="17"/>
      <c r="GX19" s="19"/>
      <c r="GY19" s="19"/>
      <c r="GZ19" s="19"/>
      <c r="HA19" s="16"/>
      <c r="HB19" s="17"/>
      <c r="HC19" s="19"/>
      <c r="HD19" s="19"/>
      <c r="HE19" s="19"/>
      <c r="HF19" s="16"/>
      <c r="HG19" s="17"/>
      <c r="HH19" s="19"/>
      <c r="HI19" s="19"/>
      <c r="HJ19" s="19"/>
      <c r="HK19" s="16"/>
      <c r="HL19" s="17"/>
      <c r="HM19" s="19"/>
      <c r="HN19" s="19"/>
      <c r="HO19" s="19"/>
      <c r="HP19" s="179"/>
    </row>
    <row r="20" spans="1:224" ht="9">
      <c r="A20" s="177"/>
      <c r="B20" s="158" t="str">
        <f>Planilha!D18</f>
        <v>LEVANTAMENTO E ESTUDOS PRELIMINARES</v>
      </c>
      <c r="C20" s="180"/>
      <c r="D20" s="7"/>
      <c r="E20" s="6">
        <f>Planilha!$I$24*Cronograma!D21</f>
        <v>27377.21</v>
      </c>
      <c r="F20" s="6"/>
      <c r="G20" s="6"/>
      <c r="H20" s="6"/>
      <c r="I20" s="7"/>
      <c r="J20" s="6">
        <f>Planilha!$I$24*Cronograma!I21</f>
        <v>0</v>
      </c>
      <c r="K20" s="6"/>
      <c r="L20" s="6"/>
      <c r="M20" s="6"/>
      <c r="N20" s="7"/>
      <c r="O20" s="6">
        <f>Planilha!$I$24*Cronograma!N21</f>
        <v>155137.51</v>
      </c>
      <c r="P20" s="6"/>
      <c r="Q20" s="6"/>
      <c r="R20" s="6"/>
      <c r="S20" s="7"/>
      <c r="T20" s="6">
        <f>Planilha!$I$24*Cronograma!S21</f>
        <v>0</v>
      </c>
      <c r="U20" s="6"/>
      <c r="V20" s="6"/>
      <c r="W20" s="6"/>
      <c r="X20" s="7"/>
      <c r="Y20" s="6">
        <f>Planilha!$I$24*Cronograma!X21</f>
        <v>0</v>
      </c>
      <c r="Z20" s="6"/>
      <c r="AA20" s="6"/>
      <c r="AB20" s="6"/>
      <c r="AC20" s="7"/>
      <c r="AD20" s="6">
        <f>Planilha!$I$24*Cronograma!AC21</f>
        <v>0</v>
      </c>
      <c r="AE20" s="6"/>
      <c r="AF20" s="6"/>
      <c r="AG20" s="6"/>
      <c r="AH20" s="7"/>
      <c r="AI20" s="6">
        <f>Planilha!$I$24*Cronograma!AH21</f>
        <v>0</v>
      </c>
      <c r="AJ20" s="6"/>
      <c r="AK20" s="6"/>
      <c r="AL20" s="6"/>
      <c r="AM20" s="7"/>
      <c r="AN20" s="6">
        <f>Planilha!$I$24*Cronograma!AM21</f>
        <v>0</v>
      </c>
      <c r="AO20" s="6"/>
      <c r="AP20" s="6"/>
      <c r="AQ20" s="6"/>
      <c r="AR20" s="7"/>
      <c r="AS20" s="6">
        <f>Planilha!$I$24*Cronograma!AR21</f>
        <v>0</v>
      </c>
      <c r="AT20" s="6"/>
      <c r="AU20" s="6"/>
      <c r="AV20" s="6"/>
      <c r="AW20" s="7"/>
      <c r="AX20" s="6">
        <f>Planilha!$I$24*Cronograma!AW21</f>
        <v>0</v>
      </c>
      <c r="AY20" s="6"/>
      <c r="AZ20" s="6"/>
      <c r="BA20" s="6"/>
      <c r="BB20" s="7"/>
      <c r="BC20" s="6">
        <f>Planilha!$I$24*Cronograma!BB21</f>
        <v>0</v>
      </c>
      <c r="BD20" s="6"/>
      <c r="BE20" s="6"/>
      <c r="BF20" s="6"/>
      <c r="BG20" s="7"/>
      <c r="BH20" s="6">
        <f>Planilha!$I$24*Cronograma!BG21</f>
        <v>0</v>
      </c>
      <c r="BI20" s="6"/>
      <c r="BJ20" s="6"/>
      <c r="BK20" s="6"/>
      <c r="BL20" s="7"/>
      <c r="BM20" s="6">
        <f>Planilha!$I$24*Cronograma!BL21</f>
        <v>0</v>
      </c>
      <c r="BN20" s="6"/>
      <c r="BO20" s="6"/>
      <c r="BP20" s="6"/>
      <c r="BQ20" s="7"/>
      <c r="BR20" s="6">
        <f>Planilha!$I$24*Cronograma!BQ21</f>
        <v>0</v>
      </c>
      <c r="BS20" s="6"/>
      <c r="BT20" s="6"/>
      <c r="BU20" s="6"/>
      <c r="BV20" s="7"/>
      <c r="BW20" s="6">
        <f>Planilha!$I$24*Cronograma!BV21</f>
        <v>0</v>
      </c>
      <c r="BX20" s="6"/>
      <c r="BY20" s="6"/>
      <c r="BZ20" s="6"/>
      <c r="CA20" s="7"/>
      <c r="CB20" s="6">
        <f>Planilha!$I$24*Cronograma!CA21</f>
        <v>0</v>
      </c>
      <c r="CC20" s="6"/>
      <c r="CD20" s="6"/>
      <c r="CE20" s="6"/>
      <c r="CF20" s="7"/>
      <c r="CG20" s="6">
        <f>Planilha!$I$24*Cronograma!CF21</f>
        <v>0</v>
      </c>
      <c r="CH20" s="6"/>
      <c r="CI20" s="6"/>
      <c r="CJ20" s="6"/>
      <c r="CK20" s="7"/>
      <c r="CL20" s="6">
        <f>Planilha!$I$24*Cronograma!CK21</f>
        <v>0</v>
      </c>
      <c r="CM20" s="6"/>
      <c r="CN20" s="6"/>
      <c r="CO20" s="6"/>
      <c r="CP20" s="7"/>
      <c r="CQ20" s="6">
        <f>Planilha!$I$24*Cronograma!CP21</f>
        <v>0</v>
      </c>
      <c r="CR20" s="6"/>
      <c r="CS20" s="6"/>
      <c r="CT20" s="6"/>
      <c r="CU20" s="7"/>
      <c r="CV20" s="6">
        <f>Planilha!$I$24*Cronograma!CU21</f>
        <v>0</v>
      </c>
      <c r="CW20" s="6"/>
      <c r="CX20" s="6"/>
      <c r="CY20" s="6"/>
      <c r="CZ20" s="7"/>
      <c r="DA20" s="6">
        <f>Planilha!$I$24*Cronograma!CZ21</f>
        <v>0</v>
      </c>
      <c r="DB20" s="6"/>
      <c r="DC20" s="6"/>
      <c r="DD20" s="6"/>
      <c r="DE20" s="7"/>
      <c r="DF20" s="6">
        <f>Planilha!$I$24*Cronograma!DE21</f>
        <v>0</v>
      </c>
      <c r="DG20" s="6"/>
      <c r="DH20" s="6"/>
      <c r="DI20" s="6"/>
      <c r="DJ20" s="7"/>
      <c r="DK20" s="6">
        <f>Planilha!$I$24*Cronograma!DJ21</f>
        <v>0</v>
      </c>
      <c r="DL20" s="6"/>
      <c r="DM20" s="6"/>
      <c r="DN20" s="6"/>
      <c r="DO20" s="7"/>
      <c r="DP20" s="6">
        <f>Planilha!$I$24*Cronograma!DO21</f>
        <v>0</v>
      </c>
      <c r="DQ20" s="6"/>
      <c r="DR20" s="6"/>
      <c r="DS20" s="6"/>
      <c r="DT20" s="7"/>
      <c r="DU20" s="6">
        <f>Planilha!$I$24*Cronograma!DT21</f>
        <v>0</v>
      </c>
      <c r="DV20" s="6"/>
      <c r="DW20" s="6"/>
      <c r="DX20" s="6"/>
      <c r="DY20" s="7"/>
      <c r="DZ20" s="6">
        <f>Planilha!$I$24*Cronograma!DY21</f>
        <v>0</v>
      </c>
      <c r="EA20" s="6"/>
      <c r="EB20" s="6"/>
      <c r="EC20" s="6"/>
      <c r="ED20" s="7"/>
      <c r="EE20" s="6">
        <f>Planilha!$I$24*Cronograma!ED21</f>
        <v>0</v>
      </c>
      <c r="EF20" s="6"/>
      <c r="EG20" s="6"/>
      <c r="EH20" s="6"/>
      <c r="EI20" s="7"/>
      <c r="EJ20" s="6">
        <f>Planilha!$I$24*Cronograma!EI21</f>
        <v>0</v>
      </c>
      <c r="EK20" s="6"/>
      <c r="EL20" s="6"/>
      <c r="EM20" s="6"/>
      <c r="EN20" s="7"/>
      <c r="EO20" s="6">
        <f>Planilha!$I$24*Cronograma!EN21</f>
        <v>0</v>
      </c>
      <c r="EP20" s="6"/>
      <c r="EQ20" s="6"/>
      <c r="ER20" s="6"/>
      <c r="ES20" s="7"/>
      <c r="ET20" s="6">
        <f>Planilha!$I$24*Cronograma!ES21</f>
        <v>0</v>
      </c>
      <c r="EU20" s="6"/>
      <c r="EV20" s="6"/>
      <c r="EW20" s="6"/>
      <c r="EX20" s="7"/>
      <c r="EY20" s="6">
        <f>Planilha!$I$24*Cronograma!EX21</f>
        <v>0</v>
      </c>
      <c r="EZ20" s="6"/>
      <c r="FA20" s="6"/>
      <c r="FB20" s="6"/>
      <c r="FC20" s="7"/>
      <c r="FD20" s="6">
        <f>Planilha!$I$24*Cronograma!FC21</f>
        <v>0</v>
      </c>
      <c r="FE20" s="6"/>
      <c r="FF20" s="6"/>
      <c r="FG20" s="6"/>
      <c r="FH20" s="7"/>
      <c r="FI20" s="6">
        <f>Planilha!$I$24*Cronograma!FH21</f>
        <v>0</v>
      </c>
      <c r="FJ20" s="6"/>
      <c r="FK20" s="6"/>
      <c r="FL20" s="6"/>
      <c r="FM20" s="7"/>
      <c r="FN20" s="6">
        <f>Planilha!$I$24*Cronograma!FM21</f>
        <v>0</v>
      </c>
      <c r="FO20" s="6"/>
      <c r="FP20" s="6"/>
      <c r="FQ20" s="6"/>
      <c r="FR20" s="7"/>
      <c r="FS20" s="6">
        <f>Planilha!$I$24*Cronograma!FR21</f>
        <v>0</v>
      </c>
      <c r="FT20" s="6"/>
      <c r="FU20" s="6"/>
      <c r="FV20" s="6"/>
      <c r="FW20" s="7"/>
      <c r="FX20" s="6">
        <f>Planilha!$I$24*Cronograma!FW21</f>
        <v>0</v>
      </c>
      <c r="FY20" s="6"/>
      <c r="FZ20" s="6"/>
      <c r="GA20" s="6"/>
      <c r="GB20" s="7"/>
      <c r="GC20" s="6">
        <f>Planilha!$I$24*Cronograma!GB21</f>
        <v>0</v>
      </c>
      <c r="GD20" s="6"/>
      <c r="GE20" s="6"/>
      <c r="GF20" s="6"/>
      <c r="GG20" s="7"/>
      <c r="GH20" s="6">
        <f>Planilha!$I$24*Cronograma!GG21</f>
        <v>0</v>
      </c>
      <c r="GI20" s="6"/>
      <c r="GJ20" s="6"/>
      <c r="GK20" s="6"/>
      <c r="GL20" s="7"/>
      <c r="GM20" s="6">
        <f>Planilha!$I$24*Cronograma!GL21</f>
        <v>0</v>
      </c>
      <c r="GN20" s="6"/>
      <c r="GO20" s="6"/>
      <c r="GP20" s="6"/>
      <c r="GQ20" s="7"/>
      <c r="GR20" s="6">
        <f>Planilha!$I$24*Cronograma!GQ21</f>
        <v>0</v>
      </c>
      <c r="GS20" s="6"/>
      <c r="GT20" s="6"/>
      <c r="GU20" s="6"/>
      <c r="GV20" s="7"/>
      <c r="GW20" s="6">
        <f>Planilha!$I$24*Cronograma!GV21</f>
        <v>0</v>
      </c>
      <c r="GX20" s="6"/>
      <c r="GY20" s="6"/>
      <c r="GZ20" s="6"/>
      <c r="HA20" s="7"/>
      <c r="HB20" s="6">
        <f>Planilha!$I$24*Cronograma!HA21</f>
        <v>0</v>
      </c>
      <c r="HC20" s="6"/>
      <c r="HD20" s="6"/>
      <c r="HE20" s="6"/>
      <c r="HF20" s="7"/>
      <c r="HG20" s="6">
        <f>Planilha!$I$24*Cronograma!HF21</f>
        <v>0</v>
      </c>
      <c r="HH20" s="6"/>
      <c r="HI20" s="6"/>
      <c r="HJ20" s="6"/>
      <c r="HK20" s="7"/>
      <c r="HL20" s="6">
        <f>Planilha!$I$24*Cronograma!HK21</f>
        <v>0</v>
      </c>
      <c r="HM20" s="6"/>
      <c r="HN20" s="6"/>
      <c r="HO20" s="6"/>
      <c r="HP20" s="181">
        <f>SUM(D20:HO20)</f>
        <v>182514.72</v>
      </c>
    </row>
    <row r="21" spans="1:224" ht="9">
      <c r="A21" s="182"/>
      <c r="B21" s="183"/>
      <c r="C21" s="160"/>
      <c r="D21" s="148">
        <v>0.15</v>
      </c>
      <c r="E21" s="148"/>
      <c r="F21" s="149"/>
      <c r="G21" s="149"/>
      <c r="H21" s="149"/>
      <c r="I21" s="148"/>
      <c r="J21" s="149"/>
      <c r="K21" s="149"/>
      <c r="L21" s="149"/>
      <c r="M21" s="149"/>
      <c r="N21" s="148">
        <v>0.85</v>
      </c>
      <c r="O21" s="149"/>
      <c r="P21" s="149"/>
      <c r="Q21" s="149"/>
      <c r="R21" s="149"/>
      <c r="S21" s="148"/>
      <c r="T21" s="149"/>
      <c r="U21" s="149"/>
      <c r="V21" s="149"/>
      <c r="W21" s="149"/>
      <c r="X21" s="148"/>
      <c r="Y21" s="149"/>
      <c r="Z21" s="149"/>
      <c r="AA21" s="149"/>
      <c r="AB21" s="149"/>
      <c r="AC21" s="148"/>
      <c r="AD21" s="149"/>
      <c r="AE21" s="149"/>
      <c r="AF21" s="149"/>
      <c r="AG21" s="149"/>
      <c r="AH21" s="148"/>
      <c r="AI21" s="149"/>
      <c r="AJ21" s="149"/>
      <c r="AK21" s="149"/>
      <c r="AL21" s="149"/>
      <c r="AM21" s="148"/>
      <c r="AN21" s="149"/>
      <c r="AO21" s="149"/>
      <c r="AP21" s="149"/>
      <c r="AQ21" s="149"/>
      <c r="AR21" s="148"/>
      <c r="AS21" s="149"/>
      <c r="AT21" s="149"/>
      <c r="AU21" s="149"/>
      <c r="AV21" s="149"/>
      <c r="AW21" s="148"/>
      <c r="AX21" s="149"/>
      <c r="AY21" s="149"/>
      <c r="AZ21" s="149"/>
      <c r="BA21" s="149"/>
      <c r="BB21" s="148"/>
      <c r="BC21" s="149"/>
      <c r="BD21" s="149"/>
      <c r="BE21" s="149"/>
      <c r="BF21" s="149"/>
      <c r="BG21" s="148"/>
      <c r="BH21" s="149"/>
      <c r="BI21" s="149"/>
      <c r="BJ21" s="149"/>
      <c r="BK21" s="149"/>
      <c r="BL21" s="148"/>
      <c r="BM21" s="149"/>
      <c r="BN21" s="149"/>
      <c r="BO21" s="149"/>
      <c r="BP21" s="149"/>
      <c r="BQ21" s="148"/>
      <c r="BR21" s="149"/>
      <c r="BS21" s="149"/>
      <c r="BT21" s="149"/>
      <c r="BU21" s="149"/>
      <c r="BV21" s="148"/>
      <c r="BW21" s="149"/>
      <c r="BX21" s="149"/>
      <c r="BY21" s="149"/>
      <c r="BZ21" s="149"/>
      <c r="CA21" s="148"/>
      <c r="CB21" s="149"/>
      <c r="CC21" s="149"/>
      <c r="CD21" s="149"/>
      <c r="CE21" s="149"/>
      <c r="CF21" s="148"/>
      <c r="CG21" s="149"/>
      <c r="CH21" s="149"/>
      <c r="CI21" s="149"/>
      <c r="CJ21" s="149"/>
      <c r="CK21" s="148"/>
      <c r="CL21" s="149"/>
      <c r="CM21" s="149"/>
      <c r="CN21" s="149"/>
      <c r="CO21" s="149"/>
      <c r="CP21" s="148"/>
      <c r="CQ21" s="149"/>
      <c r="CR21" s="149"/>
      <c r="CS21" s="149"/>
      <c r="CT21" s="149"/>
      <c r="CU21" s="148"/>
      <c r="CV21" s="149"/>
      <c r="CW21" s="149"/>
      <c r="CX21" s="149"/>
      <c r="CY21" s="149"/>
      <c r="CZ21" s="148"/>
      <c r="DA21" s="149"/>
      <c r="DB21" s="149"/>
      <c r="DC21" s="149"/>
      <c r="DD21" s="149"/>
      <c r="DE21" s="148"/>
      <c r="DF21" s="149"/>
      <c r="DG21" s="149"/>
      <c r="DH21" s="149"/>
      <c r="DI21" s="149"/>
      <c r="DJ21" s="148"/>
      <c r="DK21" s="149"/>
      <c r="DL21" s="149"/>
      <c r="DM21" s="149"/>
      <c r="DN21" s="149"/>
      <c r="DO21" s="148"/>
      <c r="DP21" s="149"/>
      <c r="DQ21" s="149"/>
      <c r="DR21" s="149"/>
      <c r="DS21" s="149"/>
      <c r="DT21" s="148"/>
      <c r="DU21" s="149"/>
      <c r="DV21" s="149"/>
      <c r="DW21" s="149"/>
      <c r="DX21" s="149"/>
      <c r="DY21" s="148"/>
      <c r="DZ21" s="149"/>
      <c r="EA21" s="149"/>
      <c r="EB21" s="149"/>
      <c r="EC21" s="149"/>
      <c r="ED21" s="148"/>
      <c r="EE21" s="149"/>
      <c r="EF21" s="149"/>
      <c r="EG21" s="149"/>
      <c r="EH21" s="149"/>
      <c r="EI21" s="148"/>
      <c r="EJ21" s="149"/>
      <c r="EK21" s="149"/>
      <c r="EL21" s="149"/>
      <c r="EM21" s="149"/>
      <c r="EN21" s="148"/>
      <c r="EO21" s="149"/>
      <c r="EP21" s="149"/>
      <c r="EQ21" s="149"/>
      <c r="ER21" s="149"/>
      <c r="ES21" s="148"/>
      <c r="ET21" s="149"/>
      <c r="EU21" s="149"/>
      <c r="EV21" s="149"/>
      <c r="EW21" s="149"/>
      <c r="EX21" s="148"/>
      <c r="EY21" s="149"/>
      <c r="EZ21" s="149"/>
      <c r="FA21" s="149"/>
      <c r="FB21" s="149"/>
      <c r="FC21" s="148"/>
      <c r="FD21" s="149"/>
      <c r="FE21" s="149"/>
      <c r="FF21" s="149"/>
      <c r="FG21" s="149"/>
      <c r="FH21" s="148"/>
      <c r="FI21" s="149"/>
      <c r="FJ21" s="149"/>
      <c r="FK21" s="149"/>
      <c r="FL21" s="149"/>
      <c r="FM21" s="148"/>
      <c r="FN21" s="149"/>
      <c r="FO21" s="149"/>
      <c r="FP21" s="149"/>
      <c r="FQ21" s="149"/>
      <c r="FR21" s="148"/>
      <c r="FS21" s="149"/>
      <c r="FT21" s="149"/>
      <c r="FU21" s="149"/>
      <c r="FV21" s="149"/>
      <c r="FW21" s="148"/>
      <c r="FX21" s="149"/>
      <c r="FY21" s="149"/>
      <c r="FZ21" s="149"/>
      <c r="GA21" s="149"/>
      <c r="GB21" s="148"/>
      <c r="GC21" s="149"/>
      <c r="GD21" s="149"/>
      <c r="GE21" s="149"/>
      <c r="GF21" s="149"/>
      <c r="GG21" s="148"/>
      <c r="GH21" s="149"/>
      <c r="GI21" s="149"/>
      <c r="GJ21" s="149"/>
      <c r="GK21" s="149"/>
      <c r="GL21" s="148"/>
      <c r="GM21" s="149"/>
      <c r="GN21" s="149"/>
      <c r="GO21" s="149"/>
      <c r="GP21" s="149"/>
      <c r="GQ21" s="148"/>
      <c r="GR21" s="149"/>
      <c r="GS21" s="149"/>
      <c r="GT21" s="149"/>
      <c r="GU21" s="149"/>
      <c r="GV21" s="148"/>
      <c r="GW21" s="149"/>
      <c r="GX21" s="149"/>
      <c r="GY21" s="149"/>
      <c r="GZ21" s="149"/>
      <c r="HA21" s="148"/>
      <c r="HB21" s="149"/>
      <c r="HC21" s="149"/>
      <c r="HD21" s="149"/>
      <c r="HE21" s="149"/>
      <c r="HF21" s="148"/>
      <c r="HG21" s="149"/>
      <c r="HH21" s="149"/>
      <c r="HI21" s="149"/>
      <c r="HJ21" s="149"/>
      <c r="HK21" s="148"/>
      <c r="HL21" s="149"/>
      <c r="HM21" s="149"/>
      <c r="HN21" s="149"/>
      <c r="HO21" s="149"/>
      <c r="HP21" s="21" t="str">
        <f>IF(Planilha!I24&lt;&gt;HP20,"VERIFIQUE","")</f>
        <v/>
      </c>
    </row>
    <row r="22" spans="1:224" ht="9" customHeight="1">
      <c r="A22" s="177" t="str">
        <f>Planilha!C26</f>
        <v>02</v>
      </c>
      <c r="B22" s="158"/>
      <c r="C22" s="184"/>
      <c r="D22" s="760"/>
      <c r="E22" s="761"/>
      <c r="F22" s="761"/>
      <c r="G22" s="761"/>
      <c r="H22" s="761"/>
      <c r="I22" s="760"/>
      <c r="J22" s="761"/>
      <c r="K22" s="762"/>
      <c r="L22" s="762"/>
      <c r="M22" s="762"/>
      <c r="N22" s="760"/>
      <c r="O22" s="761"/>
      <c r="P22" s="763"/>
      <c r="Q22" s="763"/>
      <c r="R22" s="763"/>
      <c r="S22" s="760"/>
      <c r="T22" s="761"/>
      <c r="U22" s="763"/>
      <c r="V22" s="763"/>
      <c r="W22" s="763"/>
      <c r="X22" s="760"/>
      <c r="Y22" s="761"/>
      <c r="Z22" s="763"/>
      <c r="AA22" s="763"/>
      <c r="AB22" s="763"/>
      <c r="AC22" s="760"/>
      <c r="AD22" s="761"/>
      <c r="AE22" s="763"/>
      <c r="AF22" s="763"/>
      <c r="AG22" s="763"/>
      <c r="AH22" s="760"/>
      <c r="AI22" s="761"/>
      <c r="AJ22" s="763"/>
      <c r="AK22" s="763"/>
      <c r="AL22" s="763"/>
      <c r="AM22" s="760"/>
      <c r="AN22" s="761"/>
      <c r="AO22" s="763"/>
      <c r="AP22" s="763"/>
      <c r="AQ22" s="763"/>
      <c r="AR22" s="760"/>
      <c r="AS22" s="761"/>
      <c r="AT22" s="763"/>
      <c r="AU22" s="763"/>
      <c r="AV22" s="763"/>
      <c r="AW22" s="760"/>
      <c r="AX22" s="761"/>
      <c r="AY22" s="763"/>
      <c r="AZ22" s="763"/>
      <c r="BA22" s="763"/>
      <c r="BB22" s="760"/>
      <c r="BC22" s="761"/>
      <c r="BD22" s="763"/>
      <c r="BE22" s="763"/>
      <c r="BF22" s="763"/>
      <c r="BG22" s="760"/>
      <c r="BH22" s="761"/>
      <c r="BI22" s="763"/>
      <c r="BJ22" s="763"/>
      <c r="BK22" s="763"/>
      <c r="BL22" s="760"/>
      <c r="BM22" s="761"/>
      <c r="BN22" s="763"/>
      <c r="BO22" s="763"/>
      <c r="BP22" s="763"/>
      <c r="BQ22" s="760"/>
      <c r="BR22" s="761"/>
      <c r="BS22" s="763"/>
      <c r="BT22" s="763"/>
      <c r="BU22" s="763"/>
      <c r="BV22" s="760"/>
      <c r="BW22" s="761"/>
      <c r="BX22" s="763"/>
      <c r="BY22" s="763"/>
      <c r="BZ22" s="763"/>
      <c r="CA22" s="760"/>
      <c r="CB22" s="761"/>
      <c r="CC22" s="763"/>
      <c r="CD22" s="763"/>
      <c r="CE22" s="763"/>
      <c r="CF22" s="760"/>
      <c r="CG22" s="761"/>
      <c r="CH22" s="763"/>
      <c r="CI22" s="763"/>
      <c r="CJ22" s="763"/>
      <c r="CK22" s="760"/>
      <c r="CL22" s="761"/>
      <c r="CM22" s="763"/>
      <c r="CN22" s="763"/>
      <c r="CO22" s="763"/>
      <c r="CP22" s="760"/>
      <c r="CQ22" s="761"/>
      <c r="CR22" s="763"/>
      <c r="CS22" s="763"/>
      <c r="CT22" s="763"/>
      <c r="CU22" s="760"/>
      <c r="CV22" s="761"/>
      <c r="CW22" s="763"/>
      <c r="CX22" s="763"/>
      <c r="CY22" s="763"/>
      <c r="CZ22" s="760"/>
      <c r="DA22" s="761"/>
      <c r="DB22" s="763"/>
      <c r="DC22" s="763"/>
      <c r="DD22" s="763"/>
      <c r="DE22" s="760"/>
      <c r="DF22" s="761"/>
      <c r="DG22" s="763"/>
      <c r="DH22" s="763"/>
      <c r="DI22" s="763"/>
      <c r="DJ22" s="760"/>
      <c r="DK22" s="761"/>
      <c r="DL22" s="763"/>
      <c r="DM22" s="763"/>
      <c r="DN22" s="763"/>
      <c r="DO22" s="760"/>
      <c r="DP22" s="761"/>
      <c r="DQ22" s="763"/>
      <c r="DR22" s="763"/>
      <c r="DS22" s="763"/>
      <c r="DT22" s="760"/>
      <c r="DU22" s="761"/>
      <c r="DV22" s="761"/>
      <c r="DW22" s="761"/>
      <c r="DX22" s="761"/>
      <c r="DY22" s="16"/>
      <c r="DZ22" s="17"/>
      <c r="EA22" s="18"/>
      <c r="EB22" s="18"/>
      <c r="EC22" s="18"/>
      <c r="ED22" s="16"/>
      <c r="EE22" s="17"/>
      <c r="EF22" s="19"/>
      <c r="EG22" s="19"/>
      <c r="EH22" s="19"/>
      <c r="EI22" s="16"/>
      <c r="EJ22" s="17"/>
      <c r="EK22" s="19"/>
      <c r="EL22" s="19"/>
      <c r="EM22" s="19"/>
      <c r="EN22" s="16"/>
      <c r="EO22" s="17"/>
      <c r="EP22" s="19"/>
      <c r="EQ22" s="19"/>
      <c r="ER22" s="19"/>
      <c r="ES22" s="16"/>
      <c r="ET22" s="17"/>
      <c r="EU22" s="19"/>
      <c r="EV22" s="19"/>
      <c r="EW22" s="19"/>
      <c r="EX22" s="16"/>
      <c r="EY22" s="17"/>
      <c r="EZ22" s="19"/>
      <c r="FA22" s="19"/>
      <c r="FB22" s="19"/>
      <c r="FC22" s="16"/>
      <c r="FD22" s="17"/>
      <c r="FE22" s="19"/>
      <c r="FF22" s="19"/>
      <c r="FG22" s="19"/>
      <c r="FH22" s="16"/>
      <c r="FI22" s="17"/>
      <c r="FJ22" s="19"/>
      <c r="FK22" s="19"/>
      <c r="FL22" s="19"/>
      <c r="FM22" s="16"/>
      <c r="FN22" s="17"/>
      <c r="FO22" s="19"/>
      <c r="FP22" s="19"/>
      <c r="FQ22" s="19"/>
      <c r="FR22" s="16"/>
      <c r="FS22" s="17"/>
      <c r="FT22" s="19"/>
      <c r="FU22" s="19"/>
      <c r="FV22" s="19"/>
      <c r="FW22" s="16"/>
      <c r="FX22" s="17"/>
      <c r="FY22" s="19"/>
      <c r="FZ22" s="19"/>
      <c r="GA22" s="19"/>
      <c r="GB22" s="16"/>
      <c r="GC22" s="17"/>
      <c r="GD22" s="19"/>
      <c r="GE22" s="19"/>
      <c r="GF22" s="19"/>
      <c r="GG22" s="16"/>
      <c r="GH22" s="17"/>
      <c r="GI22" s="19"/>
      <c r="GJ22" s="19"/>
      <c r="GK22" s="19"/>
      <c r="GL22" s="16"/>
      <c r="GM22" s="17"/>
      <c r="GN22" s="19"/>
      <c r="GO22" s="19"/>
      <c r="GP22" s="19"/>
      <c r="GQ22" s="16"/>
      <c r="GR22" s="17"/>
      <c r="GS22" s="19"/>
      <c r="GT22" s="19"/>
      <c r="GU22" s="19"/>
      <c r="GV22" s="16"/>
      <c r="GW22" s="17"/>
      <c r="GX22" s="19"/>
      <c r="GY22" s="19"/>
      <c r="GZ22" s="19"/>
      <c r="HA22" s="16"/>
      <c r="HB22" s="17"/>
      <c r="HC22" s="19"/>
      <c r="HD22" s="19"/>
      <c r="HE22" s="19"/>
      <c r="HF22" s="16"/>
      <c r="HG22" s="17"/>
      <c r="HH22" s="19"/>
      <c r="HI22" s="19"/>
      <c r="HJ22" s="19"/>
      <c r="HK22" s="16"/>
      <c r="HL22" s="17"/>
      <c r="HM22" s="19"/>
      <c r="HN22" s="19"/>
      <c r="HO22" s="19"/>
      <c r="HP22" s="179"/>
    </row>
    <row r="23" spans="1:224" ht="9">
      <c r="A23" s="177"/>
      <c r="B23" s="158" t="str">
        <f>Planilha!D26</f>
        <v>COORDENAÇÃO E CONSULTORIAS</v>
      </c>
      <c r="C23" s="185"/>
      <c r="D23" s="7"/>
      <c r="E23" s="6">
        <f>Planilha!$I$28*Cronograma!D24</f>
        <v>7288.08</v>
      </c>
      <c r="F23" s="6"/>
      <c r="G23" s="6"/>
      <c r="H23" s="6"/>
      <c r="I23" s="7"/>
      <c r="J23" s="6">
        <f>Planilha!$I$28*Cronograma!I24</f>
        <v>7288.08</v>
      </c>
      <c r="K23" s="6"/>
      <c r="L23" s="6"/>
      <c r="M23" s="6"/>
      <c r="N23" s="7"/>
      <c r="O23" s="6">
        <f>Planilha!$I$28*Cronograma!N24</f>
        <v>7288.08</v>
      </c>
      <c r="P23" s="6"/>
      <c r="Q23" s="6"/>
      <c r="R23" s="6"/>
      <c r="S23" s="7"/>
      <c r="T23" s="6">
        <f>Planilha!$I$28*Cronograma!S24</f>
        <v>7288.08</v>
      </c>
      <c r="U23" s="6"/>
      <c r="V23" s="6"/>
      <c r="W23" s="6"/>
      <c r="X23" s="7"/>
      <c r="Y23" s="6">
        <f>Planilha!$I$28*Cronograma!X24</f>
        <v>7288.08</v>
      </c>
      <c r="Z23" s="6"/>
      <c r="AA23" s="6"/>
      <c r="AB23" s="6"/>
      <c r="AC23" s="7"/>
      <c r="AD23" s="6">
        <f>Planilha!$I$28*Cronograma!AC24</f>
        <v>7288.08</v>
      </c>
      <c r="AE23" s="6"/>
      <c r="AF23" s="6"/>
      <c r="AG23" s="6"/>
      <c r="AH23" s="7"/>
      <c r="AI23" s="6">
        <f>Planilha!$I$28*Cronograma!AH24</f>
        <v>7288.08</v>
      </c>
      <c r="AJ23" s="6"/>
      <c r="AK23" s="6"/>
      <c r="AL23" s="6"/>
      <c r="AM23" s="7"/>
      <c r="AN23" s="6">
        <f>Planilha!$I$28*Cronograma!AM24</f>
        <v>7288.08</v>
      </c>
      <c r="AO23" s="6"/>
      <c r="AP23" s="6"/>
      <c r="AQ23" s="6"/>
      <c r="AR23" s="7"/>
      <c r="AS23" s="6">
        <f>Planilha!$I$28*Cronograma!AR24</f>
        <v>7288.08</v>
      </c>
      <c r="AT23" s="6"/>
      <c r="AU23" s="6"/>
      <c r="AV23" s="6"/>
      <c r="AW23" s="7"/>
      <c r="AX23" s="6">
        <f>Planilha!$I$28*Cronograma!AW24</f>
        <v>7288.08</v>
      </c>
      <c r="AY23" s="6"/>
      <c r="AZ23" s="6"/>
      <c r="BA23" s="6"/>
      <c r="BB23" s="7"/>
      <c r="BC23" s="6">
        <f>Planilha!$I$28*Cronograma!BB24</f>
        <v>7288.08</v>
      </c>
      <c r="BD23" s="6"/>
      <c r="BE23" s="6"/>
      <c r="BF23" s="6"/>
      <c r="BG23" s="7"/>
      <c r="BH23" s="6">
        <f>Planilha!$I$28*Cronograma!BG24</f>
        <v>7288.08</v>
      </c>
      <c r="BI23" s="6"/>
      <c r="BJ23" s="6"/>
      <c r="BK23" s="6"/>
      <c r="BL23" s="7"/>
      <c r="BM23" s="6">
        <f>Planilha!$I$28*Cronograma!BL24</f>
        <v>7288.08</v>
      </c>
      <c r="BN23" s="6"/>
      <c r="BO23" s="6"/>
      <c r="BP23" s="6"/>
      <c r="BQ23" s="7"/>
      <c r="BR23" s="6">
        <f>Planilha!$I$28*Cronograma!BQ24</f>
        <v>7288.08</v>
      </c>
      <c r="BS23" s="6"/>
      <c r="BT23" s="6"/>
      <c r="BU23" s="6"/>
      <c r="BV23" s="7"/>
      <c r="BW23" s="6">
        <f>Planilha!$I$28*Cronograma!BV24</f>
        <v>7288.08</v>
      </c>
      <c r="BX23" s="6"/>
      <c r="BY23" s="6"/>
      <c r="BZ23" s="6"/>
      <c r="CA23" s="7"/>
      <c r="CB23" s="6">
        <f>Planilha!$I$28*Cronograma!CA24</f>
        <v>7288.08</v>
      </c>
      <c r="CC23" s="6"/>
      <c r="CD23" s="6"/>
      <c r="CE23" s="6"/>
      <c r="CF23" s="7"/>
      <c r="CG23" s="6">
        <f>Planilha!$I$28*Cronograma!CF24</f>
        <v>7288.08</v>
      </c>
      <c r="CH23" s="6"/>
      <c r="CI23" s="6"/>
      <c r="CJ23" s="6"/>
      <c r="CK23" s="7"/>
      <c r="CL23" s="6">
        <f>Planilha!$I$28*Cronograma!CK24</f>
        <v>7288.08</v>
      </c>
      <c r="CM23" s="6"/>
      <c r="CN23" s="6"/>
      <c r="CO23" s="6"/>
      <c r="CP23" s="7"/>
      <c r="CQ23" s="6">
        <f>Planilha!$I$28*Cronograma!CP24</f>
        <v>7288.08</v>
      </c>
      <c r="CR23" s="6"/>
      <c r="CS23" s="6"/>
      <c r="CT23" s="6"/>
      <c r="CU23" s="7"/>
      <c r="CV23" s="6">
        <f>Planilha!$I$28*Cronograma!CU24</f>
        <v>7288.08</v>
      </c>
      <c r="CW23" s="6"/>
      <c r="CX23" s="6"/>
      <c r="CY23" s="6"/>
      <c r="CZ23" s="7"/>
      <c r="DA23" s="6">
        <f>Planilha!$I$28*Cronograma!CZ24</f>
        <v>7288.08</v>
      </c>
      <c r="DB23" s="6"/>
      <c r="DC23" s="6"/>
      <c r="DD23" s="6"/>
      <c r="DE23" s="7"/>
      <c r="DF23" s="6">
        <f>Planilha!$I$28*Cronograma!DE24</f>
        <v>7288.08</v>
      </c>
      <c r="DG23" s="6"/>
      <c r="DH23" s="6"/>
      <c r="DI23" s="6"/>
      <c r="DJ23" s="7"/>
      <c r="DK23" s="6">
        <f>Planilha!$I$28*Cronograma!DJ24</f>
        <v>7288.08</v>
      </c>
      <c r="DL23" s="6"/>
      <c r="DM23" s="6"/>
      <c r="DN23" s="6"/>
      <c r="DO23" s="7"/>
      <c r="DP23" s="6">
        <f>Planilha!$I$28*Cronograma!DO24</f>
        <v>7288.08</v>
      </c>
      <c r="DQ23" s="6"/>
      <c r="DR23" s="6"/>
      <c r="DS23" s="6"/>
      <c r="DT23" s="7"/>
      <c r="DU23" s="6">
        <f>Planilha!$I$28*Cronograma!DT24</f>
        <v>7288.08</v>
      </c>
      <c r="DV23" s="6"/>
      <c r="DW23" s="6"/>
      <c r="DX23" s="6"/>
      <c r="DY23" s="7"/>
      <c r="DZ23" s="6">
        <f>Planilha!$I$28*Cronograma!DY24</f>
        <v>0</v>
      </c>
      <c r="EA23" s="6"/>
      <c r="EB23" s="6"/>
      <c r="EC23" s="6"/>
      <c r="ED23" s="7"/>
      <c r="EE23" s="6">
        <f>Planilha!$I$28*Cronograma!ED24</f>
        <v>0</v>
      </c>
      <c r="EF23" s="6"/>
      <c r="EG23" s="6"/>
      <c r="EH23" s="6"/>
      <c r="EI23" s="7"/>
      <c r="EJ23" s="6">
        <f>Planilha!$I$28*Cronograma!EI24</f>
        <v>0</v>
      </c>
      <c r="EK23" s="6"/>
      <c r="EL23" s="6"/>
      <c r="EM23" s="6"/>
      <c r="EN23" s="7"/>
      <c r="EO23" s="6">
        <f>Planilha!$I$28*Cronograma!EN24</f>
        <v>0</v>
      </c>
      <c r="EP23" s="6"/>
      <c r="EQ23" s="6"/>
      <c r="ER23" s="6"/>
      <c r="ES23" s="7"/>
      <c r="ET23" s="6">
        <f>Planilha!$I$28*Cronograma!ES24</f>
        <v>0</v>
      </c>
      <c r="EU23" s="6"/>
      <c r="EV23" s="6"/>
      <c r="EW23" s="6"/>
      <c r="EX23" s="7"/>
      <c r="EY23" s="6">
        <f>Planilha!$I$28*Cronograma!EX24</f>
        <v>0</v>
      </c>
      <c r="EZ23" s="6"/>
      <c r="FA23" s="6"/>
      <c r="FB23" s="6"/>
      <c r="FC23" s="7"/>
      <c r="FD23" s="6">
        <f>Planilha!$I$28*Cronograma!FC24</f>
        <v>0</v>
      </c>
      <c r="FE23" s="6"/>
      <c r="FF23" s="6"/>
      <c r="FG23" s="6"/>
      <c r="FH23" s="7"/>
      <c r="FI23" s="6">
        <f>Planilha!$I$28*Cronograma!FH24</f>
        <v>0</v>
      </c>
      <c r="FJ23" s="6"/>
      <c r="FK23" s="6"/>
      <c r="FL23" s="6"/>
      <c r="FM23" s="7"/>
      <c r="FN23" s="6">
        <f>Planilha!$I$28*Cronograma!FM24</f>
        <v>0</v>
      </c>
      <c r="FO23" s="6"/>
      <c r="FP23" s="6"/>
      <c r="FQ23" s="6"/>
      <c r="FR23" s="7"/>
      <c r="FS23" s="6">
        <f>Planilha!$I$28*Cronograma!FR24</f>
        <v>0</v>
      </c>
      <c r="FT23" s="6"/>
      <c r="FU23" s="6"/>
      <c r="FV23" s="6"/>
      <c r="FW23" s="7"/>
      <c r="FX23" s="6">
        <f>Planilha!$I$28*Cronograma!FW24</f>
        <v>0</v>
      </c>
      <c r="FY23" s="6"/>
      <c r="FZ23" s="6"/>
      <c r="GA23" s="6"/>
      <c r="GB23" s="7"/>
      <c r="GC23" s="6">
        <f>Planilha!$I$28*Cronograma!GB24</f>
        <v>0</v>
      </c>
      <c r="GD23" s="6"/>
      <c r="GE23" s="6"/>
      <c r="GF23" s="6"/>
      <c r="GG23" s="7"/>
      <c r="GH23" s="6">
        <f>Planilha!$I$28*Cronograma!GG24</f>
        <v>0</v>
      </c>
      <c r="GI23" s="6"/>
      <c r="GJ23" s="6"/>
      <c r="GK23" s="6"/>
      <c r="GL23" s="7"/>
      <c r="GM23" s="6">
        <f>Planilha!$I$28*Cronograma!GL24</f>
        <v>0</v>
      </c>
      <c r="GN23" s="6"/>
      <c r="GO23" s="6"/>
      <c r="GP23" s="6"/>
      <c r="GQ23" s="7"/>
      <c r="GR23" s="6">
        <f>Planilha!$I$28*Cronograma!GQ24</f>
        <v>0</v>
      </c>
      <c r="GS23" s="6"/>
      <c r="GT23" s="6"/>
      <c r="GU23" s="6"/>
      <c r="GV23" s="7"/>
      <c r="GW23" s="6">
        <f>Planilha!$I$28*Cronograma!GV24</f>
        <v>0</v>
      </c>
      <c r="GX23" s="6"/>
      <c r="GY23" s="6"/>
      <c r="GZ23" s="6"/>
      <c r="HA23" s="7"/>
      <c r="HB23" s="6">
        <f>Planilha!$I$28*Cronograma!HA24</f>
        <v>0</v>
      </c>
      <c r="HC23" s="6"/>
      <c r="HD23" s="6"/>
      <c r="HE23" s="6"/>
      <c r="HF23" s="7"/>
      <c r="HG23" s="6">
        <f>Planilha!$I$28*Cronograma!HF24</f>
        <v>0</v>
      </c>
      <c r="HH23" s="6"/>
      <c r="HI23" s="6"/>
      <c r="HJ23" s="6"/>
      <c r="HK23" s="7"/>
      <c r="HL23" s="6">
        <f>Planilha!$I$28*Cronograma!HK24</f>
        <v>0</v>
      </c>
      <c r="HM23" s="6"/>
      <c r="HN23" s="6"/>
      <c r="HO23" s="6"/>
      <c r="HP23" s="181">
        <f>SUM(D23:HO23)</f>
        <v>182202</v>
      </c>
    </row>
    <row r="24" spans="1:224" ht="9">
      <c r="A24" s="182"/>
      <c r="B24" s="183"/>
      <c r="C24" s="186"/>
      <c r="D24" s="148">
        <v>0.04</v>
      </c>
      <c r="E24" s="149"/>
      <c r="F24" s="149"/>
      <c r="G24" s="149"/>
      <c r="H24" s="149"/>
      <c r="I24" s="148">
        <v>0.04</v>
      </c>
      <c r="J24" s="149"/>
      <c r="K24" s="149"/>
      <c r="L24" s="149"/>
      <c r="M24" s="149"/>
      <c r="N24" s="148">
        <v>0.04</v>
      </c>
      <c r="O24" s="149"/>
      <c r="P24" s="149"/>
      <c r="Q24" s="149"/>
      <c r="R24" s="149"/>
      <c r="S24" s="148">
        <v>0.04</v>
      </c>
      <c r="T24" s="149"/>
      <c r="U24" s="149"/>
      <c r="V24" s="149"/>
      <c r="W24" s="149"/>
      <c r="X24" s="148">
        <v>0.04</v>
      </c>
      <c r="Y24" s="149"/>
      <c r="Z24" s="149"/>
      <c r="AA24" s="149"/>
      <c r="AB24" s="149"/>
      <c r="AC24" s="148">
        <v>0.04</v>
      </c>
      <c r="AD24" s="149"/>
      <c r="AE24" s="149"/>
      <c r="AF24" s="149"/>
      <c r="AG24" s="149"/>
      <c r="AH24" s="148">
        <v>0.04</v>
      </c>
      <c r="AI24" s="149"/>
      <c r="AJ24" s="149"/>
      <c r="AK24" s="149"/>
      <c r="AL24" s="149"/>
      <c r="AM24" s="148">
        <v>0.04</v>
      </c>
      <c r="AN24" s="149"/>
      <c r="AO24" s="149"/>
      <c r="AP24" s="149"/>
      <c r="AQ24" s="149"/>
      <c r="AR24" s="148">
        <v>0.04</v>
      </c>
      <c r="AS24" s="149"/>
      <c r="AT24" s="149"/>
      <c r="AU24" s="149"/>
      <c r="AV24" s="149"/>
      <c r="AW24" s="148">
        <v>0.04</v>
      </c>
      <c r="AX24" s="149"/>
      <c r="AY24" s="149"/>
      <c r="AZ24" s="149"/>
      <c r="BA24" s="149"/>
      <c r="BB24" s="148">
        <v>0.04</v>
      </c>
      <c r="BC24" s="149"/>
      <c r="BD24" s="149"/>
      <c r="BE24" s="149"/>
      <c r="BF24" s="149"/>
      <c r="BG24" s="148">
        <v>0.04</v>
      </c>
      <c r="BH24" s="149"/>
      <c r="BI24" s="149"/>
      <c r="BJ24" s="149"/>
      <c r="BK24" s="149"/>
      <c r="BL24" s="148">
        <v>0.04</v>
      </c>
      <c r="BM24" s="149"/>
      <c r="BN24" s="149"/>
      <c r="BO24" s="149"/>
      <c r="BP24" s="149"/>
      <c r="BQ24" s="148">
        <v>0.04</v>
      </c>
      <c r="BR24" s="149"/>
      <c r="BS24" s="149"/>
      <c r="BT24" s="149"/>
      <c r="BU24" s="149"/>
      <c r="BV24" s="148">
        <v>0.04</v>
      </c>
      <c r="BW24" s="149"/>
      <c r="BX24" s="149"/>
      <c r="BY24" s="149"/>
      <c r="BZ24" s="149"/>
      <c r="CA24" s="148">
        <v>0.04</v>
      </c>
      <c r="CB24" s="149"/>
      <c r="CC24" s="149"/>
      <c r="CD24" s="149"/>
      <c r="CE24" s="149"/>
      <c r="CF24" s="148">
        <v>0.04</v>
      </c>
      <c r="CG24" s="149"/>
      <c r="CH24" s="149"/>
      <c r="CI24" s="149"/>
      <c r="CJ24" s="149"/>
      <c r="CK24" s="148">
        <v>0.04</v>
      </c>
      <c r="CL24" s="149"/>
      <c r="CM24" s="149"/>
      <c r="CN24" s="149"/>
      <c r="CO24" s="149"/>
      <c r="CP24" s="148">
        <v>0.04</v>
      </c>
      <c r="CQ24" s="149"/>
      <c r="CR24" s="149"/>
      <c r="CS24" s="149"/>
      <c r="CT24" s="149"/>
      <c r="CU24" s="148">
        <v>0.04</v>
      </c>
      <c r="CV24" s="149"/>
      <c r="CW24" s="149"/>
      <c r="CX24" s="149"/>
      <c r="CY24" s="149"/>
      <c r="CZ24" s="148">
        <v>0.04</v>
      </c>
      <c r="DA24" s="149"/>
      <c r="DB24" s="149"/>
      <c r="DC24" s="149"/>
      <c r="DD24" s="149"/>
      <c r="DE24" s="148">
        <v>0.04</v>
      </c>
      <c r="DF24" s="149"/>
      <c r="DG24" s="149"/>
      <c r="DH24" s="149"/>
      <c r="DI24" s="149"/>
      <c r="DJ24" s="148">
        <v>0.04</v>
      </c>
      <c r="DK24" s="149"/>
      <c r="DL24" s="149"/>
      <c r="DM24" s="149"/>
      <c r="DN24" s="149"/>
      <c r="DO24" s="148">
        <v>0.04</v>
      </c>
      <c r="DP24" s="149"/>
      <c r="DQ24" s="149"/>
      <c r="DR24" s="149"/>
      <c r="DS24" s="149"/>
      <c r="DT24" s="148">
        <v>0.04</v>
      </c>
      <c r="DU24" s="149"/>
      <c r="DV24" s="149"/>
      <c r="DW24" s="149"/>
      <c r="DX24" s="149"/>
      <c r="DY24" s="148"/>
      <c r="DZ24" s="149"/>
      <c r="EA24" s="149"/>
      <c r="EB24" s="149"/>
      <c r="EC24" s="149"/>
      <c r="ED24" s="148"/>
      <c r="EE24" s="149"/>
      <c r="EF24" s="149"/>
      <c r="EG24" s="149"/>
      <c r="EH24" s="149"/>
      <c r="EI24" s="148"/>
      <c r="EJ24" s="149"/>
      <c r="EK24" s="149"/>
      <c r="EL24" s="149"/>
      <c r="EM24" s="149"/>
      <c r="EN24" s="148"/>
      <c r="EO24" s="149"/>
      <c r="EP24" s="149"/>
      <c r="EQ24" s="149"/>
      <c r="ER24" s="149"/>
      <c r="ES24" s="148"/>
      <c r="ET24" s="149"/>
      <c r="EU24" s="149"/>
      <c r="EV24" s="149"/>
      <c r="EW24" s="149"/>
      <c r="EX24" s="148"/>
      <c r="EY24" s="149"/>
      <c r="EZ24" s="149"/>
      <c r="FA24" s="149"/>
      <c r="FB24" s="149"/>
      <c r="FC24" s="148"/>
      <c r="FD24" s="149"/>
      <c r="FE24" s="149"/>
      <c r="FF24" s="149"/>
      <c r="FG24" s="149"/>
      <c r="FH24" s="148"/>
      <c r="FI24" s="149"/>
      <c r="FJ24" s="149"/>
      <c r="FK24" s="149"/>
      <c r="FL24" s="149"/>
      <c r="FM24" s="148"/>
      <c r="FN24" s="149"/>
      <c r="FO24" s="149"/>
      <c r="FP24" s="149"/>
      <c r="FQ24" s="149"/>
      <c r="FR24" s="148"/>
      <c r="FS24" s="149"/>
      <c r="FT24" s="149"/>
      <c r="FU24" s="149"/>
      <c r="FV24" s="149"/>
      <c r="FW24" s="148"/>
      <c r="FX24" s="149"/>
      <c r="FY24" s="149"/>
      <c r="FZ24" s="149"/>
      <c r="GA24" s="149"/>
      <c r="GB24" s="148"/>
      <c r="GC24" s="149"/>
      <c r="GD24" s="149"/>
      <c r="GE24" s="149"/>
      <c r="GF24" s="149"/>
      <c r="GG24" s="148"/>
      <c r="GH24" s="149"/>
      <c r="GI24" s="149"/>
      <c r="GJ24" s="149"/>
      <c r="GK24" s="149"/>
      <c r="GL24" s="148"/>
      <c r="GM24" s="149"/>
      <c r="GN24" s="149"/>
      <c r="GO24" s="149"/>
      <c r="GP24" s="149"/>
      <c r="GQ24" s="148"/>
      <c r="GR24" s="149"/>
      <c r="GS24" s="149"/>
      <c r="GT24" s="149"/>
      <c r="GU24" s="149"/>
      <c r="GV24" s="148"/>
      <c r="GW24" s="149"/>
      <c r="GX24" s="149"/>
      <c r="GY24" s="149"/>
      <c r="GZ24" s="149"/>
      <c r="HA24" s="148"/>
      <c r="HB24" s="149"/>
      <c r="HC24" s="149"/>
      <c r="HD24" s="149"/>
      <c r="HE24" s="149"/>
      <c r="HF24" s="148"/>
      <c r="HG24" s="149"/>
      <c r="HH24" s="149"/>
      <c r="HI24" s="149"/>
      <c r="HJ24" s="149"/>
      <c r="HK24" s="148"/>
      <c r="HL24" s="149"/>
      <c r="HM24" s="149"/>
      <c r="HN24" s="149"/>
      <c r="HO24" s="149"/>
      <c r="HP24" s="21" t="str">
        <f>IF(Planilha!I28&lt;&gt;HP23,"VERIFIQUE","")</f>
        <v/>
      </c>
    </row>
    <row r="25" spans="1:224" ht="9">
      <c r="A25" s="177" t="str">
        <f>Planilha!C30</f>
        <v>03</v>
      </c>
      <c r="B25" s="158"/>
      <c r="C25" s="184"/>
      <c r="D25" s="16"/>
      <c r="E25" s="17"/>
      <c r="F25" s="17"/>
      <c r="G25" s="17"/>
      <c r="H25" s="17"/>
      <c r="I25" s="16"/>
      <c r="J25" s="17"/>
      <c r="K25" s="18"/>
      <c r="L25" s="18"/>
      <c r="M25" s="18"/>
      <c r="N25" s="16"/>
      <c r="O25" s="17"/>
      <c r="P25" s="19"/>
      <c r="Q25" s="19"/>
      <c r="R25" s="19"/>
      <c r="S25" s="16"/>
      <c r="T25" s="17"/>
      <c r="U25" s="19"/>
      <c r="V25" s="19"/>
      <c r="W25" s="19"/>
      <c r="X25" s="16"/>
      <c r="Y25" s="17"/>
      <c r="Z25" s="19"/>
      <c r="AA25" s="19"/>
      <c r="AB25" s="19"/>
      <c r="AC25" s="760"/>
      <c r="AD25" s="761"/>
      <c r="AE25" s="763"/>
      <c r="AF25" s="763"/>
      <c r="AG25" s="763"/>
      <c r="AH25" s="760"/>
      <c r="AI25" s="761"/>
      <c r="AJ25" s="763"/>
      <c r="AK25" s="763"/>
      <c r="AL25" s="763"/>
      <c r="AM25" s="760"/>
      <c r="AN25" s="761"/>
      <c r="AO25" s="763"/>
      <c r="AP25" s="763"/>
      <c r="AQ25" s="763"/>
      <c r="AR25" s="760"/>
      <c r="AS25" s="761"/>
      <c r="AT25" s="763"/>
      <c r="AU25" s="763"/>
      <c r="AV25" s="763"/>
      <c r="AW25" s="760"/>
      <c r="AX25" s="761"/>
      <c r="AY25" s="763"/>
      <c r="AZ25" s="763"/>
      <c r="BA25" s="763"/>
      <c r="BB25" s="799">
        <v>0.2</v>
      </c>
      <c r="BC25" s="800"/>
      <c r="BD25" s="800"/>
      <c r="BE25" s="800"/>
      <c r="BF25" s="801"/>
      <c r="BG25" s="760"/>
      <c r="BH25" s="761"/>
      <c r="BI25" s="763"/>
      <c r="BJ25" s="763"/>
      <c r="BK25" s="763"/>
      <c r="BL25" s="760"/>
      <c r="BM25" s="761"/>
      <c r="BN25" s="763"/>
      <c r="BO25" s="763"/>
      <c r="BP25" s="763"/>
      <c r="BQ25" s="760"/>
      <c r="BR25" s="761"/>
      <c r="BS25" s="763"/>
      <c r="BT25" s="763"/>
      <c r="BU25" s="763"/>
      <c r="BV25" s="760"/>
      <c r="BW25" s="761"/>
      <c r="BX25" s="763"/>
      <c r="BY25" s="763"/>
      <c r="BZ25" s="763"/>
      <c r="CA25" s="760"/>
      <c r="CB25" s="761"/>
      <c r="CC25" s="763"/>
      <c r="CD25" s="763"/>
      <c r="CE25" s="763"/>
      <c r="CF25" s="760"/>
      <c r="CG25" s="761"/>
      <c r="CH25" s="763"/>
      <c r="CI25" s="763"/>
      <c r="CJ25" s="763"/>
      <c r="CK25" s="760"/>
      <c r="CL25" s="761"/>
      <c r="CM25" s="763"/>
      <c r="CN25" s="763"/>
      <c r="CO25" s="763"/>
      <c r="CP25" s="799">
        <v>0.35</v>
      </c>
      <c r="CQ25" s="800"/>
      <c r="CR25" s="800"/>
      <c r="CS25" s="800"/>
      <c r="CT25" s="801"/>
      <c r="CU25" s="760"/>
      <c r="CV25" s="761"/>
      <c r="CW25" s="763"/>
      <c r="CX25" s="763"/>
      <c r="CY25" s="763"/>
      <c r="CZ25" s="760"/>
      <c r="DA25" s="761"/>
      <c r="DB25" s="763"/>
      <c r="DC25" s="763"/>
      <c r="DD25" s="763"/>
      <c r="DE25" s="760"/>
      <c r="DF25" s="761"/>
      <c r="DG25" s="763"/>
      <c r="DH25" s="763"/>
      <c r="DI25" s="763"/>
      <c r="DJ25" s="760"/>
      <c r="DK25" s="761"/>
      <c r="DL25" s="763"/>
      <c r="DM25" s="763"/>
      <c r="DN25" s="763"/>
      <c r="DO25" s="760"/>
      <c r="DP25" s="761"/>
      <c r="DQ25" s="763"/>
      <c r="DR25" s="763"/>
      <c r="DS25" s="763"/>
      <c r="DT25" s="799">
        <v>0.45</v>
      </c>
      <c r="DU25" s="800"/>
      <c r="DV25" s="800"/>
      <c r="DW25" s="800"/>
      <c r="DX25" s="801"/>
      <c r="DY25" s="16"/>
      <c r="DZ25" s="17"/>
      <c r="EA25" s="18"/>
      <c r="EB25" s="18"/>
      <c r="EC25" s="18"/>
      <c r="ED25" s="16"/>
      <c r="EE25" s="17"/>
      <c r="EF25" s="19"/>
      <c r="EG25" s="19"/>
      <c r="EH25" s="19"/>
      <c r="EI25" s="16"/>
      <c r="EJ25" s="17"/>
      <c r="EK25" s="19"/>
      <c r="EL25" s="19"/>
      <c r="EM25" s="19"/>
      <c r="EN25" s="16"/>
      <c r="EO25" s="17"/>
      <c r="EP25" s="19"/>
      <c r="EQ25" s="19"/>
      <c r="ER25" s="19"/>
      <c r="ES25" s="16"/>
      <c r="ET25" s="17"/>
      <c r="EU25" s="19"/>
      <c r="EV25" s="19"/>
      <c r="EW25" s="19"/>
      <c r="EX25" s="16"/>
      <c r="EY25" s="17"/>
      <c r="EZ25" s="19"/>
      <c r="FA25" s="19"/>
      <c r="FB25" s="19"/>
      <c r="FC25" s="16"/>
      <c r="FD25" s="17"/>
      <c r="FE25" s="19"/>
      <c r="FF25" s="19"/>
      <c r="FG25" s="19"/>
      <c r="FH25" s="16"/>
      <c r="FI25" s="17"/>
      <c r="FJ25" s="19"/>
      <c r="FK25" s="19"/>
      <c r="FL25" s="19"/>
      <c r="FM25" s="16"/>
      <c r="FN25" s="17"/>
      <c r="FO25" s="19"/>
      <c r="FP25" s="19"/>
      <c r="FQ25" s="19"/>
      <c r="FR25" s="16"/>
      <c r="FS25" s="17"/>
      <c r="FT25" s="19"/>
      <c r="FU25" s="19"/>
      <c r="FV25" s="19"/>
      <c r="FW25" s="16"/>
      <c r="FX25" s="17"/>
      <c r="FY25" s="19"/>
      <c r="FZ25" s="19"/>
      <c r="GA25" s="19"/>
      <c r="GB25" s="16"/>
      <c r="GC25" s="17"/>
      <c r="GD25" s="19"/>
      <c r="GE25" s="19"/>
      <c r="GF25" s="19"/>
      <c r="GG25" s="16"/>
      <c r="GH25" s="17"/>
      <c r="GI25" s="19"/>
      <c r="GJ25" s="19"/>
      <c r="GK25" s="19"/>
      <c r="GL25" s="16"/>
      <c r="GM25" s="17"/>
      <c r="GN25" s="19"/>
      <c r="GO25" s="19"/>
      <c r="GP25" s="19"/>
      <c r="GQ25" s="16"/>
      <c r="GR25" s="17"/>
      <c r="GS25" s="19"/>
      <c r="GT25" s="19"/>
      <c r="GU25" s="19"/>
      <c r="GV25" s="16"/>
      <c r="GW25" s="17"/>
      <c r="GX25" s="19"/>
      <c r="GY25" s="19"/>
      <c r="GZ25" s="19"/>
      <c r="HA25" s="16"/>
      <c r="HB25" s="17"/>
      <c r="HC25" s="19"/>
      <c r="HD25" s="19"/>
      <c r="HE25" s="19"/>
      <c r="HF25" s="16"/>
      <c r="HG25" s="17"/>
      <c r="HH25" s="19"/>
      <c r="HI25" s="19"/>
      <c r="HJ25" s="19"/>
      <c r="HK25" s="16"/>
      <c r="HL25" s="17"/>
      <c r="HM25" s="19"/>
      <c r="HN25" s="19"/>
      <c r="HO25" s="19"/>
      <c r="HP25" s="179"/>
    </row>
    <row r="26" spans="1:224" ht="9">
      <c r="A26" s="177"/>
      <c r="B26" s="160" t="str">
        <f>LEFT(Planilha!D30,23)</f>
        <v>PLANEJAMENTO DA OBRA, P</v>
      </c>
      <c r="C26" s="180"/>
      <c r="D26" s="7"/>
      <c r="E26" s="6">
        <f>Planilha!$I$33*Cronograma!D27</f>
        <v>0</v>
      </c>
      <c r="F26" s="6"/>
      <c r="G26" s="6"/>
      <c r="H26" s="6"/>
      <c r="I26" s="7"/>
      <c r="J26" s="6">
        <f>Planilha!$I$33*Cronograma!I27</f>
        <v>0</v>
      </c>
      <c r="K26" s="6"/>
      <c r="L26" s="6"/>
      <c r="M26" s="6"/>
      <c r="N26" s="7"/>
      <c r="O26" s="6">
        <f>Planilha!$I$33*Cronograma!N27</f>
        <v>0</v>
      </c>
      <c r="P26" s="6"/>
      <c r="Q26" s="6"/>
      <c r="R26" s="6"/>
      <c r="S26" s="7"/>
      <c r="T26" s="6">
        <f>Planilha!$I$33*Cronograma!S27</f>
        <v>0</v>
      </c>
      <c r="U26" s="6"/>
      <c r="V26" s="6"/>
      <c r="W26" s="6"/>
      <c r="X26" s="7"/>
      <c r="Y26" s="6">
        <f>Planilha!$I$33*Cronograma!X27</f>
        <v>0</v>
      </c>
      <c r="Z26" s="6"/>
      <c r="AA26" s="6"/>
      <c r="AB26" s="6"/>
      <c r="AC26" s="7"/>
      <c r="AD26" s="6">
        <f>Planilha!$I$33*Cronograma!AC27</f>
        <v>0</v>
      </c>
      <c r="AE26" s="6"/>
      <c r="AF26" s="6"/>
      <c r="AG26" s="6"/>
      <c r="AH26" s="7"/>
      <c r="AI26" s="6">
        <f>Planilha!$I$33*Cronograma!AH27</f>
        <v>0</v>
      </c>
      <c r="AJ26" s="6"/>
      <c r="AK26" s="6"/>
      <c r="AL26" s="6"/>
      <c r="AM26" s="7"/>
      <c r="AN26" s="6">
        <f>Planilha!$I$33*Cronograma!AM27</f>
        <v>0</v>
      </c>
      <c r="AO26" s="6"/>
      <c r="AP26" s="6"/>
      <c r="AQ26" s="6"/>
      <c r="AR26" s="7"/>
      <c r="AS26" s="6">
        <f>Planilha!$I$33*Cronograma!AR27</f>
        <v>0</v>
      </c>
      <c r="AT26" s="6"/>
      <c r="AU26" s="6"/>
      <c r="AV26" s="6"/>
      <c r="AW26" s="7"/>
      <c r="AX26" s="6">
        <f>Planilha!$I$33*Cronograma!AW27</f>
        <v>0</v>
      </c>
      <c r="AY26" s="6"/>
      <c r="AZ26" s="6"/>
      <c r="BA26" s="6"/>
      <c r="BB26" s="7"/>
      <c r="BC26" s="6">
        <f>Planilha!$I$33*Cronograma!BB27</f>
        <v>16398.18</v>
      </c>
      <c r="BD26" s="6"/>
      <c r="BE26" s="6"/>
      <c r="BF26" s="6"/>
      <c r="BG26" s="7"/>
      <c r="BH26" s="6">
        <f>Planilha!$I$33*Cronograma!BG27</f>
        <v>0</v>
      </c>
      <c r="BI26" s="6"/>
      <c r="BJ26" s="6"/>
      <c r="BK26" s="6"/>
      <c r="BL26" s="7"/>
      <c r="BM26" s="6">
        <f>Planilha!$I$33*Cronograma!BL27</f>
        <v>0</v>
      </c>
      <c r="BN26" s="6"/>
      <c r="BO26" s="6"/>
      <c r="BP26" s="6"/>
      <c r="BQ26" s="7"/>
      <c r="BR26" s="6">
        <f>Planilha!$I$33*Cronograma!BQ27</f>
        <v>0</v>
      </c>
      <c r="BS26" s="6"/>
      <c r="BT26" s="6"/>
      <c r="BU26" s="6"/>
      <c r="BV26" s="7"/>
      <c r="BW26" s="6">
        <f>Planilha!$I$33*Cronograma!BV27</f>
        <v>0</v>
      </c>
      <c r="BX26" s="6"/>
      <c r="BY26" s="6"/>
      <c r="BZ26" s="6"/>
      <c r="CA26" s="7"/>
      <c r="CB26" s="6">
        <f>Planilha!$I$33*Cronograma!CA27</f>
        <v>0</v>
      </c>
      <c r="CC26" s="6"/>
      <c r="CD26" s="6"/>
      <c r="CE26" s="6"/>
      <c r="CF26" s="7"/>
      <c r="CG26" s="6">
        <f>Planilha!$I$33*Cronograma!CF27</f>
        <v>0</v>
      </c>
      <c r="CH26" s="6"/>
      <c r="CI26" s="6"/>
      <c r="CJ26" s="6"/>
      <c r="CK26" s="7"/>
      <c r="CL26" s="6">
        <f>Planilha!$I$33*Cronograma!CK27</f>
        <v>0</v>
      </c>
      <c r="CM26" s="6"/>
      <c r="CN26" s="6"/>
      <c r="CO26" s="6"/>
      <c r="CP26" s="7"/>
      <c r="CQ26" s="6">
        <f>Planilha!$I$33*Cronograma!CP27</f>
        <v>28696.82</v>
      </c>
      <c r="CR26" s="6"/>
      <c r="CS26" s="6"/>
      <c r="CT26" s="6"/>
      <c r="CU26" s="7"/>
      <c r="CV26" s="6">
        <f>Planilha!$I$33*Cronograma!CU27</f>
        <v>0</v>
      </c>
      <c r="CW26" s="6"/>
      <c r="CX26" s="6"/>
      <c r="CY26" s="6"/>
      <c r="CZ26" s="7"/>
      <c r="DA26" s="6">
        <f>Planilha!$I$33*Cronograma!CZ27</f>
        <v>0</v>
      </c>
      <c r="DB26" s="6"/>
      <c r="DC26" s="6"/>
      <c r="DD26" s="6"/>
      <c r="DE26" s="7"/>
      <c r="DF26" s="6">
        <f>Planilha!$I$33*Cronograma!DE27</f>
        <v>0</v>
      </c>
      <c r="DG26" s="6"/>
      <c r="DH26" s="6"/>
      <c r="DI26" s="6"/>
      <c r="DJ26" s="7"/>
      <c r="DK26" s="6">
        <f>Planilha!$I$33*Cronograma!DJ27</f>
        <v>0</v>
      </c>
      <c r="DL26" s="6"/>
      <c r="DM26" s="6"/>
      <c r="DN26" s="6"/>
      <c r="DO26" s="7"/>
      <c r="DP26" s="6">
        <f>Planilha!$I$33*Cronograma!DO27</f>
        <v>0</v>
      </c>
      <c r="DQ26" s="6"/>
      <c r="DR26" s="6"/>
      <c r="DS26" s="6"/>
      <c r="DT26" s="7"/>
      <c r="DU26" s="6">
        <f>Planilha!$I$33*Cronograma!DT27-0.01</f>
        <v>36895.9</v>
      </c>
      <c r="DV26" s="6"/>
      <c r="DW26" s="6"/>
      <c r="DX26" s="6"/>
      <c r="DY26" s="7"/>
      <c r="DZ26" s="6">
        <f>Planilha!$I$33*Cronograma!DY27</f>
        <v>0</v>
      </c>
      <c r="EA26" s="6"/>
      <c r="EB26" s="6"/>
      <c r="EC26" s="6"/>
      <c r="ED26" s="7"/>
      <c r="EE26" s="6">
        <f>Planilha!$I$33*Cronograma!ED27</f>
        <v>0</v>
      </c>
      <c r="EF26" s="6"/>
      <c r="EG26" s="6"/>
      <c r="EH26" s="6"/>
      <c r="EI26" s="7"/>
      <c r="EJ26" s="6">
        <f>Planilha!$I$33*Cronograma!EI27</f>
        <v>0</v>
      </c>
      <c r="EK26" s="6"/>
      <c r="EL26" s="6"/>
      <c r="EM26" s="6"/>
      <c r="EN26" s="7"/>
      <c r="EO26" s="6">
        <f>Planilha!$I$33*Cronograma!EN27</f>
        <v>0</v>
      </c>
      <c r="EP26" s="6"/>
      <c r="EQ26" s="6"/>
      <c r="ER26" s="6"/>
      <c r="ES26" s="7"/>
      <c r="ET26" s="6">
        <f>Planilha!$I$33*Cronograma!ES27</f>
        <v>0</v>
      </c>
      <c r="EU26" s="6"/>
      <c r="EV26" s="6"/>
      <c r="EW26" s="6"/>
      <c r="EX26" s="7"/>
      <c r="EY26" s="6">
        <f>Planilha!$I$33*Cronograma!EX27</f>
        <v>0</v>
      </c>
      <c r="EZ26" s="6"/>
      <c r="FA26" s="6"/>
      <c r="FB26" s="6"/>
      <c r="FC26" s="7"/>
      <c r="FD26" s="6">
        <f>Planilha!$I$33*Cronograma!FC27</f>
        <v>0</v>
      </c>
      <c r="FE26" s="6"/>
      <c r="FF26" s="6"/>
      <c r="FG26" s="6"/>
      <c r="FH26" s="7"/>
      <c r="FI26" s="6">
        <f>Planilha!$I$33*Cronograma!FH27</f>
        <v>0</v>
      </c>
      <c r="FJ26" s="6"/>
      <c r="FK26" s="6"/>
      <c r="FL26" s="6"/>
      <c r="FM26" s="7"/>
      <c r="FN26" s="6">
        <f>Planilha!$I$33*Cronograma!FM27</f>
        <v>0</v>
      </c>
      <c r="FO26" s="6"/>
      <c r="FP26" s="6"/>
      <c r="FQ26" s="6"/>
      <c r="FR26" s="7"/>
      <c r="FS26" s="6">
        <f>Planilha!$I$33*Cronograma!FR27</f>
        <v>0</v>
      </c>
      <c r="FT26" s="6"/>
      <c r="FU26" s="6"/>
      <c r="FV26" s="6"/>
      <c r="FW26" s="7"/>
      <c r="FX26" s="6">
        <f>Planilha!$I$33*Cronograma!FW27</f>
        <v>0</v>
      </c>
      <c r="FY26" s="6"/>
      <c r="FZ26" s="6"/>
      <c r="GA26" s="6"/>
      <c r="GB26" s="7"/>
      <c r="GC26" s="6">
        <f>Planilha!$I$33*Cronograma!GB27</f>
        <v>0</v>
      </c>
      <c r="GD26" s="6"/>
      <c r="GE26" s="6"/>
      <c r="GF26" s="6"/>
      <c r="GG26" s="7"/>
      <c r="GH26" s="6">
        <f>Planilha!$I$33*Cronograma!GG27</f>
        <v>0</v>
      </c>
      <c r="GI26" s="6"/>
      <c r="GJ26" s="6"/>
      <c r="GK26" s="6"/>
      <c r="GL26" s="7"/>
      <c r="GM26" s="6">
        <f>Planilha!$I$33*Cronograma!GL27</f>
        <v>0</v>
      </c>
      <c r="GN26" s="6"/>
      <c r="GO26" s="6"/>
      <c r="GP26" s="6"/>
      <c r="GQ26" s="7"/>
      <c r="GR26" s="6">
        <f>Planilha!$I$33*Cronograma!GQ27</f>
        <v>0</v>
      </c>
      <c r="GS26" s="6"/>
      <c r="GT26" s="6"/>
      <c r="GU26" s="6"/>
      <c r="GV26" s="7"/>
      <c r="GW26" s="6">
        <f>Planilha!$I$33*Cronograma!GV27</f>
        <v>0</v>
      </c>
      <c r="GX26" s="6"/>
      <c r="GY26" s="6"/>
      <c r="GZ26" s="6"/>
      <c r="HA26" s="7"/>
      <c r="HB26" s="6">
        <f>Planilha!$I$33*Cronograma!HA27</f>
        <v>0</v>
      </c>
      <c r="HC26" s="6"/>
      <c r="HD26" s="6"/>
      <c r="HE26" s="6"/>
      <c r="HF26" s="7"/>
      <c r="HG26" s="6">
        <f>Planilha!$I$33*Cronograma!HF27</f>
        <v>0</v>
      </c>
      <c r="HH26" s="6"/>
      <c r="HI26" s="6"/>
      <c r="HJ26" s="6"/>
      <c r="HK26" s="7"/>
      <c r="HL26" s="6">
        <f>Planilha!$I$33*Cronograma!HK27</f>
        <v>0</v>
      </c>
      <c r="HM26" s="6"/>
      <c r="HN26" s="6"/>
      <c r="HO26" s="6"/>
      <c r="HP26" s="181">
        <f>SUM(D26:HO26)</f>
        <v>81990.899999999994</v>
      </c>
    </row>
    <row r="27" spans="1:224" ht="9">
      <c r="A27" s="182"/>
      <c r="B27" s="281" t="str">
        <f>RIGHT(Planilha!D30,13)</f>
        <v>CAÇÃO TÉCNICA</v>
      </c>
      <c r="C27" s="188"/>
      <c r="D27" s="148"/>
      <c r="E27" s="149"/>
      <c r="F27" s="149"/>
      <c r="G27" s="149"/>
      <c r="H27" s="149"/>
      <c r="I27" s="148"/>
      <c r="J27" s="149"/>
      <c r="K27" s="149"/>
      <c r="L27" s="149"/>
      <c r="M27" s="149"/>
      <c r="N27" s="148"/>
      <c r="O27" s="149"/>
      <c r="P27" s="149"/>
      <c r="Q27" s="149"/>
      <c r="R27" s="149"/>
      <c r="S27" s="148"/>
      <c r="T27" s="149"/>
      <c r="U27" s="149"/>
      <c r="V27" s="149"/>
      <c r="W27" s="149"/>
      <c r="X27" s="148"/>
      <c r="Y27" s="149"/>
      <c r="Z27" s="149"/>
      <c r="AA27" s="149"/>
      <c r="AB27" s="149"/>
      <c r="AC27" s="148"/>
      <c r="AD27" s="149"/>
      <c r="AE27" s="149"/>
      <c r="AF27" s="149"/>
      <c r="AG27" s="149"/>
      <c r="AH27" s="148"/>
      <c r="AI27" s="149"/>
      <c r="AJ27" s="149"/>
      <c r="AK27" s="149"/>
      <c r="AL27" s="149"/>
      <c r="AM27" s="148"/>
      <c r="AN27" s="149"/>
      <c r="AO27" s="149"/>
      <c r="AP27" s="149"/>
      <c r="AQ27" s="149"/>
      <c r="AR27" s="148"/>
      <c r="AS27" s="149"/>
      <c r="AT27" s="149"/>
      <c r="AU27" s="149"/>
      <c r="AV27" s="149"/>
      <c r="AW27" s="148"/>
      <c r="AX27" s="149"/>
      <c r="AY27" s="149"/>
      <c r="AZ27" s="149"/>
      <c r="BA27" s="149"/>
      <c r="BB27" s="148">
        <v>0.2</v>
      </c>
      <c r="BC27" s="149"/>
      <c r="BD27" s="149"/>
      <c r="BE27" s="149"/>
      <c r="BF27" s="149"/>
      <c r="BG27" s="148"/>
      <c r="BH27" s="149"/>
      <c r="BI27" s="149"/>
      <c r="BJ27" s="149"/>
      <c r="BK27" s="149"/>
      <c r="BL27" s="148"/>
      <c r="BM27" s="149"/>
      <c r="BN27" s="149"/>
      <c r="BO27" s="149"/>
      <c r="BP27" s="149"/>
      <c r="BQ27" s="148"/>
      <c r="BR27" s="149"/>
      <c r="BS27" s="149"/>
      <c r="BT27" s="149"/>
      <c r="BU27" s="149"/>
      <c r="BV27" s="148"/>
      <c r="BW27" s="149"/>
      <c r="BX27" s="149"/>
      <c r="BY27" s="149"/>
      <c r="BZ27" s="149"/>
      <c r="CA27" s="148"/>
      <c r="CB27" s="149"/>
      <c r="CC27" s="149"/>
      <c r="CD27" s="149"/>
      <c r="CE27" s="149"/>
      <c r="CF27" s="148"/>
      <c r="CG27" s="149"/>
      <c r="CH27" s="149"/>
      <c r="CI27" s="149"/>
      <c r="CJ27" s="149"/>
      <c r="CK27" s="148"/>
      <c r="CL27" s="149"/>
      <c r="CM27" s="149"/>
      <c r="CN27" s="149"/>
      <c r="CO27" s="149"/>
      <c r="CP27" s="148">
        <v>0.35</v>
      </c>
      <c r="CQ27" s="149"/>
      <c r="CR27" s="149"/>
      <c r="CS27" s="149"/>
      <c r="CT27" s="149"/>
      <c r="CU27" s="148"/>
      <c r="CV27" s="149"/>
      <c r="CW27" s="149"/>
      <c r="CX27" s="149"/>
      <c r="CY27" s="149"/>
      <c r="CZ27" s="148"/>
      <c r="DA27" s="149"/>
      <c r="DB27" s="149"/>
      <c r="DC27" s="149"/>
      <c r="DD27" s="149"/>
      <c r="DE27" s="148"/>
      <c r="DF27" s="149"/>
      <c r="DG27" s="149"/>
      <c r="DH27" s="149"/>
      <c r="DI27" s="149"/>
      <c r="DJ27" s="148"/>
      <c r="DK27" s="149"/>
      <c r="DL27" s="149"/>
      <c r="DM27" s="149"/>
      <c r="DN27" s="149"/>
      <c r="DO27" s="148"/>
      <c r="DP27" s="149"/>
      <c r="DQ27" s="149"/>
      <c r="DR27" s="149"/>
      <c r="DS27" s="149"/>
      <c r="DT27" s="148">
        <v>0.45</v>
      </c>
      <c r="DU27" s="149"/>
      <c r="DV27" s="149"/>
      <c r="DW27" s="149"/>
      <c r="DX27" s="149"/>
      <c r="DY27" s="148"/>
      <c r="DZ27" s="149"/>
      <c r="EA27" s="149"/>
      <c r="EB27" s="149"/>
      <c r="EC27" s="149"/>
      <c r="ED27" s="148"/>
      <c r="EE27" s="149"/>
      <c r="EF27" s="149"/>
      <c r="EG27" s="149"/>
      <c r="EH27" s="149"/>
      <c r="EI27" s="148"/>
      <c r="EJ27" s="149"/>
      <c r="EK27" s="149"/>
      <c r="EL27" s="149"/>
      <c r="EM27" s="149"/>
      <c r="EN27" s="148"/>
      <c r="EO27" s="149"/>
      <c r="EP27" s="149"/>
      <c r="EQ27" s="149"/>
      <c r="ER27" s="149"/>
      <c r="ES27" s="148"/>
      <c r="ET27" s="149"/>
      <c r="EU27" s="149"/>
      <c r="EV27" s="149"/>
      <c r="EW27" s="149"/>
      <c r="EX27" s="148"/>
      <c r="EY27" s="149"/>
      <c r="EZ27" s="149"/>
      <c r="FA27" s="149"/>
      <c r="FB27" s="149"/>
      <c r="FC27" s="148"/>
      <c r="FD27" s="149"/>
      <c r="FE27" s="149"/>
      <c r="FF27" s="149"/>
      <c r="FG27" s="149"/>
      <c r="FH27" s="148"/>
      <c r="FI27" s="149"/>
      <c r="FJ27" s="149"/>
      <c r="FK27" s="149"/>
      <c r="FL27" s="149"/>
      <c r="FM27" s="148"/>
      <c r="FN27" s="149"/>
      <c r="FO27" s="149"/>
      <c r="FP27" s="149"/>
      <c r="FQ27" s="149"/>
      <c r="FR27" s="148"/>
      <c r="FS27" s="149"/>
      <c r="FT27" s="149"/>
      <c r="FU27" s="149"/>
      <c r="FV27" s="149"/>
      <c r="FW27" s="148"/>
      <c r="FX27" s="149"/>
      <c r="FY27" s="149"/>
      <c r="FZ27" s="149"/>
      <c r="GA27" s="149"/>
      <c r="GB27" s="148"/>
      <c r="GC27" s="149"/>
      <c r="GD27" s="149"/>
      <c r="GE27" s="149"/>
      <c r="GF27" s="149"/>
      <c r="GG27" s="148"/>
      <c r="GH27" s="149"/>
      <c r="GI27" s="149"/>
      <c r="GJ27" s="149"/>
      <c r="GK27" s="149"/>
      <c r="GL27" s="148"/>
      <c r="GM27" s="149"/>
      <c r="GN27" s="149"/>
      <c r="GO27" s="149"/>
      <c r="GP27" s="149"/>
      <c r="GQ27" s="148"/>
      <c r="GR27" s="149"/>
      <c r="GS27" s="149"/>
      <c r="GT27" s="149"/>
      <c r="GU27" s="149"/>
      <c r="GV27" s="148"/>
      <c r="GW27" s="149"/>
      <c r="GX27" s="149"/>
      <c r="GY27" s="149"/>
      <c r="GZ27" s="149"/>
      <c r="HA27" s="148"/>
      <c r="HB27" s="149"/>
      <c r="HC27" s="149"/>
      <c r="HD27" s="149"/>
      <c r="HE27" s="149"/>
      <c r="HF27" s="148"/>
      <c r="HG27" s="149"/>
      <c r="HH27" s="149"/>
      <c r="HI27" s="149"/>
      <c r="HJ27" s="149"/>
      <c r="HK27" s="148"/>
      <c r="HL27" s="149"/>
      <c r="HM27" s="149"/>
      <c r="HN27" s="149"/>
      <c r="HO27" s="149"/>
      <c r="HP27" s="21" t="str">
        <f>IF(Planilha!I33&lt;&gt;HP26,"VERIFIQUE","")</f>
        <v/>
      </c>
    </row>
    <row r="28" spans="1:224" ht="9">
      <c r="A28" s="177" t="str">
        <f>Planilha!C37</f>
        <v>4.1</v>
      </c>
      <c r="B28" s="158"/>
      <c r="C28" s="184"/>
      <c r="D28" s="16"/>
      <c r="E28" s="17"/>
      <c r="F28" s="17"/>
      <c r="G28" s="17"/>
      <c r="H28" s="17"/>
      <c r="I28" s="760"/>
      <c r="J28" s="761"/>
      <c r="K28" s="762"/>
      <c r="L28" s="762"/>
      <c r="M28" s="762"/>
      <c r="N28" s="799">
        <v>0.15</v>
      </c>
      <c r="O28" s="800"/>
      <c r="P28" s="800"/>
      <c r="Q28" s="800"/>
      <c r="R28" s="801"/>
      <c r="S28" s="760"/>
      <c r="T28" s="761"/>
      <c r="U28" s="763"/>
      <c r="V28" s="763"/>
      <c r="W28" s="763"/>
      <c r="X28" s="799">
        <v>0.85</v>
      </c>
      <c r="Y28" s="800"/>
      <c r="Z28" s="800"/>
      <c r="AA28" s="800"/>
      <c r="AB28" s="801"/>
      <c r="AC28" s="16"/>
      <c r="AD28" s="17"/>
      <c r="AE28" s="19"/>
      <c r="AF28" s="19"/>
      <c r="AG28" s="19"/>
      <c r="AH28" s="16"/>
      <c r="AI28" s="17"/>
      <c r="AJ28" s="19"/>
      <c r="AK28" s="19"/>
      <c r="AL28" s="19"/>
      <c r="AM28" s="16"/>
      <c r="AN28" s="17"/>
      <c r="AO28" s="19"/>
      <c r="AP28" s="19"/>
      <c r="AQ28" s="19"/>
      <c r="AR28" s="16"/>
      <c r="AS28" s="17"/>
      <c r="AT28" s="19"/>
      <c r="AU28" s="19"/>
      <c r="AV28" s="19"/>
      <c r="AW28" s="16"/>
      <c r="AX28" s="17"/>
      <c r="AY28" s="19"/>
      <c r="AZ28" s="19"/>
      <c r="BA28" s="19"/>
      <c r="BB28" s="16"/>
      <c r="BC28" s="17"/>
      <c r="BD28" s="19"/>
      <c r="BE28" s="19"/>
      <c r="BF28" s="19"/>
      <c r="BG28" s="16"/>
      <c r="BH28" s="17"/>
      <c r="BI28" s="19"/>
      <c r="BJ28" s="19"/>
      <c r="BK28" s="19"/>
      <c r="BL28" s="16"/>
      <c r="BM28" s="17"/>
      <c r="BN28" s="19"/>
      <c r="BO28" s="19"/>
      <c r="BP28" s="19"/>
      <c r="BQ28" s="16"/>
      <c r="BR28" s="17"/>
      <c r="BS28" s="19"/>
      <c r="BT28" s="19"/>
      <c r="BU28" s="19"/>
      <c r="BV28" s="16"/>
      <c r="BW28" s="17"/>
      <c r="BX28" s="19"/>
      <c r="BY28" s="19"/>
      <c r="BZ28" s="19"/>
      <c r="CA28" s="16"/>
      <c r="CB28" s="17"/>
      <c r="CC28" s="19"/>
      <c r="CD28" s="19"/>
      <c r="CE28" s="19"/>
      <c r="CF28" s="16"/>
      <c r="CG28" s="17"/>
      <c r="CH28" s="19"/>
      <c r="CI28" s="19"/>
      <c r="CJ28" s="19"/>
      <c r="CK28" s="16"/>
      <c r="CL28" s="17"/>
      <c r="CM28" s="19"/>
      <c r="CN28" s="19"/>
      <c r="CO28" s="19"/>
      <c r="CP28" s="16"/>
      <c r="CQ28" s="17"/>
      <c r="CR28" s="19"/>
      <c r="CS28" s="19"/>
      <c r="CT28" s="19"/>
      <c r="CU28" s="16"/>
      <c r="CV28" s="17"/>
      <c r="CW28" s="19"/>
      <c r="CX28" s="19"/>
      <c r="CY28" s="19"/>
      <c r="CZ28" s="16"/>
      <c r="DA28" s="17"/>
      <c r="DB28" s="19"/>
      <c r="DC28" s="19"/>
      <c r="DD28" s="19"/>
      <c r="DE28" s="16"/>
      <c r="DF28" s="17"/>
      <c r="DG28" s="19"/>
      <c r="DH28" s="19"/>
      <c r="DI28" s="19"/>
      <c r="DJ28" s="16"/>
      <c r="DK28" s="17"/>
      <c r="DL28" s="19"/>
      <c r="DM28" s="19"/>
      <c r="DN28" s="19"/>
      <c r="DO28" s="16"/>
      <c r="DP28" s="17"/>
      <c r="DQ28" s="19"/>
      <c r="DR28" s="19"/>
      <c r="DS28" s="19"/>
      <c r="DT28" s="16"/>
      <c r="DU28" s="17"/>
      <c r="DV28" s="17"/>
      <c r="DW28" s="17"/>
      <c r="DX28" s="17"/>
      <c r="DY28" s="16"/>
      <c r="DZ28" s="17"/>
      <c r="EA28" s="18"/>
      <c r="EB28" s="18"/>
      <c r="EC28" s="18"/>
      <c r="ED28" s="16"/>
      <c r="EE28" s="17"/>
      <c r="EF28" s="19"/>
      <c r="EG28" s="19"/>
      <c r="EH28" s="19"/>
      <c r="EI28" s="16"/>
      <c r="EJ28" s="17"/>
      <c r="EK28" s="19"/>
      <c r="EL28" s="19"/>
      <c r="EM28" s="19"/>
      <c r="EN28" s="16"/>
      <c r="EO28" s="17"/>
      <c r="EP28" s="19"/>
      <c r="EQ28" s="19"/>
      <c r="ER28" s="19"/>
      <c r="ES28" s="16"/>
      <c r="ET28" s="17"/>
      <c r="EU28" s="19"/>
      <c r="EV28" s="19"/>
      <c r="EW28" s="19"/>
      <c r="EX28" s="16"/>
      <c r="EY28" s="17"/>
      <c r="EZ28" s="19"/>
      <c r="FA28" s="19"/>
      <c r="FB28" s="19"/>
      <c r="FC28" s="16"/>
      <c r="FD28" s="17"/>
      <c r="FE28" s="19"/>
      <c r="FF28" s="19"/>
      <c r="FG28" s="19"/>
      <c r="FH28" s="16"/>
      <c r="FI28" s="17"/>
      <c r="FJ28" s="19"/>
      <c r="FK28" s="19"/>
      <c r="FL28" s="19"/>
      <c r="FM28" s="16"/>
      <c r="FN28" s="17"/>
      <c r="FO28" s="19"/>
      <c r="FP28" s="19"/>
      <c r="FQ28" s="19"/>
      <c r="FR28" s="16"/>
      <c r="FS28" s="17"/>
      <c r="FT28" s="19"/>
      <c r="FU28" s="19"/>
      <c r="FV28" s="19"/>
      <c r="FW28" s="16"/>
      <c r="FX28" s="17"/>
      <c r="FY28" s="19"/>
      <c r="FZ28" s="19"/>
      <c r="GA28" s="19"/>
      <c r="GB28" s="16"/>
      <c r="GC28" s="17"/>
      <c r="GD28" s="19"/>
      <c r="GE28" s="19"/>
      <c r="GF28" s="19"/>
      <c r="GG28" s="16"/>
      <c r="GH28" s="17"/>
      <c r="GI28" s="19"/>
      <c r="GJ28" s="19"/>
      <c r="GK28" s="19"/>
      <c r="GL28" s="16"/>
      <c r="GM28" s="17"/>
      <c r="GN28" s="19"/>
      <c r="GO28" s="19"/>
      <c r="GP28" s="19"/>
      <c r="GQ28" s="16"/>
      <c r="GR28" s="17"/>
      <c r="GS28" s="19"/>
      <c r="GT28" s="19"/>
      <c r="GU28" s="19"/>
      <c r="GV28" s="16"/>
      <c r="GW28" s="17"/>
      <c r="GX28" s="19"/>
      <c r="GY28" s="19"/>
      <c r="GZ28" s="19"/>
      <c r="HA28" s="16"/>
      <c r="HB28" s="17"/>
      <c r="HC28" s="19"/>
      <c r="HD28" s="19"/>
      <c r="HE28" s="19"/>
      <c r="HF28" s="16"/>
      <c r="HG28" s="17"/>
      <c r="HH28" s="19"/>
      <c r="HI28" s="19"/>
      <c r="HJ28" s="19"/>
      <c r="HK28" s="16"/>
      <c r="HL28" s="17"/>
      <c r="HM28" s="19"/>
      <c r="HN28" s="19"/>
      <c r="HO28" s="19"/>
      <c r="HP28" s="179"/>
    </row>
    <row r="29" spans="1:224" ht="9">
      <c r="A29" s="177"/>
      <c r="B29" s="158" t="str">
        <f>Planilha!D37</f>
        <v>ESTUDO PRELIMINAR - TODOS OS PROJETOS SERÃO DESENVOLVIDOS EM BIM</v>
      </c>
      <c r="C29" s="180"/>
      <c r="D29" s="7"/>
      <c r="E29" s="6">
        <f>Planilha!$I$54*Cronograma!D30</f>
        <v>0</v>
      </c>
      <c r="F29" s="6"/>
      <c r="G29" s="6"/>
      <c r="H29" s="6"/>
      <c r="I29" s="7"/>
      <c r="J29" s="6">
        <f>Planilha!$I$54*Cronograma!I30</f>
        <v>0</v>
      </c>
      <c r="K29" s="6"/>
      <c r="L29" s="6"/>
      <c r="M29" s="6"/>
      <c r="N29" s="7"/>
      <c r="O29" s="6">
        <f>Planilha!$I$54*Cronograma!N30</f>
        <v>62989.82</v>
      </c>
      <c r="P29" s="6"/>
      <c r="Q29" s="6"/>
      <c r="R29" s="6"/>
      <c r="S29" s="7"/>
      <c r="T29" s="6">
        <f>Planilha!$I$54*Cronograma!S30</f>
        <v>0</v>
      </c>
      <c r="U29" s="6"/>
      <c r="V29" s="6"/>
      <c r="W29" s="6"/>
      <c r="X29" s="7"/>
      <c r="Y29" s="6">
        <f>Planilha!$I$54*Cronograma!X30</f>
        <v>356942.32</v>
      </c>
      <c r="Z29" s="6"/>
      <c r="AA29" s="6"/>
      <c r="AB29" s="6"/>
      <c r="AC29" s="7"/>
      <c r="AD29" s="6">
        <f>Planilha!$I$54*Cronograma!AC30</f>
        <v>0</v>
      </c>
      <c r="AE29" s="6"/>
      <c r="AF29" s="6"/>
      <c r="AG29" s="6"/>
      <c r="AH29" s="7"/>
      <c r="AI29" s="6">
        <f>Planilha!$I$54*Cronograma!AH30</f>
        <v>0</v>
      </c>
      <c r="AJ29" s="6"/>
      <c r="AK29" s="6"/>
      <c r="AL29" s="6"/>
      <c r="AM29" s="7"/>
      <c r="AN29" s="6">
        <f>Planilha!$I$54*Cronograma!AM30</f>
        <v>0</v>
      </c>
      <c r="AO29" s="6"/>
      <c r="AP29" s="6"/>
      <c r="AQ29" s="6"/>
      <c r="AR29" s="7"/>
      <c r="AS29" s="6">
        <f>Planilha!$I$54*Cronograma!AR30</f>
        <v>0</v>
      </c>
      <c r="AT29" s="6"/>
      <c r="AU29" s="6"/>
      <c r="AV29" s="6"/>
      <c r="AW29" s="7"/>
      <c r="AX29" s="6">
        <f>Planilha!$I$54*Cronograma!AW30</f>
        <v>0</v>
      </c>
      <c r="AY29" s="6"/>
      <c r="AZ29" s="6"/>
      <c r="BA29" s="6"/>
      <c r="BB29" s="7"/>
      <c r="BC29" s="6">
        <f>Planilha!$I$54*Cronograma!BB30</f>
        <v>0</v>
      </c>
      <c r="BD29" s="6"/>
      <c r="BE29" s="6"/>
      <c r="BF29" s="6"/>
      <c r="BG29" s="7"/>
      <c r="BH29" s="6">
        <f>Planilha!$I$54*Cronograma!BG30</f>
        <v>0</v>
      </c>
      <c r="BI29" s="6"/>
      <c r="BJ29" s="6"/>
      <c r="BK29" s="6"/>
      <c r="BL29" s="7"/>
      <c r="BM29" s="6">
        <f>Planilha!$I$54*Cronograma!BL30</f>
        <v>0</v>
      </c>
      <c r="BN29" s="6"/>
      <c r="BO29" s="6"/>
      <c r="BP29" s="6"/>
      <c r="BQ29" s="7"/>
      <c r="BR29" s="6">
        <f>Planilha!$I$54*Cronograma!BQ30</f>
        <v>0</v>
      </c>
      <c r="BS29" s="6"/>
      <c r="BT29" s="6"/>
      <c r="BU29" s="6"/>
      <c r="BV29" s="7"/>
      <c r="BW29" s="6">
        <f>Planilha!$I$54*Cronograma!BV30</f>
        <v>0</v>
      </c>
      <c r="BX29" s="6"/>
      <c r="BY29" s="6"/>
      <c r="BZ29" s="6"/>
      <c r="CA29" s="7"/>
      <c r="CB29" s="6">
        <f>Planilha!$I$54*Cronograma!CA30</f>
        <v>0</v>
      </c>
      <c r="CC29" s="6"/>
      <c r="CD29" s="6"/>
      <c r="CE29" s="6"/>
      <c r="CF29" s="7"/>
      <c r="CG29" s="6">
        <f>Planilha!$I$54*Cronograma!CF30</f>
        <v>0</v>
      </c>
      <c r="CH29" s="6"/>
      <c r="CI29" s="6"/>
      <c r="CJ29" s="6"/>
      <c r="CK29" s="7"/>
      <c r="CL29" s="6">
        <f>Planilha!$I$54*Cronograma!CK30</f>
        <v>0</v>
      </c>
      <c r="CM29" s="6"/>
      <c r="CN29" s="6"/>
      <c r="CO29" s="6"/>
      <c r="CP29" s="7"/>
      <c r="CQ29" s="6">
        <f>Planilha!$I$54*Cronograma!CP30</f>
        <v>0</v>
      </c>
      <c r="CR29" s="6"/>
      <c r="CS29" s="6"/>
      <c r="CT29" s="6"/>
      <c r="CU29" s="7"/>
      <c r="CV29" s="6">
        <f>Planilha!$I$54*Cronograma!CU30</f>
        <v>0</v>
      </c>
      <c r="CW29" s="6"/>
      <c r="CX29" s="6"/>
      <c r="CY29" s="6"/>
      <c r="CZ29" s="7"/>
      <c r="DA29" s="6">
        <f>Planilha!$I$54*Cronograma!CZ30</f>
        <v>0</v>
      </c>
      <c r="DB29" s="6"/>
      <c r="DC29" s="6"/>
      <c r="DD29" s="6"/>
      <c r="DE29" s="7"/>
      <c r="DF29" s="6">
        <f>Planilha!$I$54*Cronograma!DE30</f>
        <v>0</v>
      </c>
      <c r="DG29" s="6"/>
      <c r="DH29" s="6"/>
      <c r="DI29" s="6"/>
      <c r="DJ29" s="7"/>
      <c r="DK29" s="6">
        <f>Planilha!$I$54*Cronograma!DJ30</f>
        <v>0</v>
      </c>
      <c r="DL29" s="6"/>
      <c r="DM29" s="6"/>
      <c r="DN29" s="6"/>
      <c r="DO29" s="7"/>
      <c r="DP29" s="6">
        <f>Planilha!$I$54*Cronograma!DO30</f>
        <v>0</v>
      </c>
      <c r="DQ29" s="6"/>
      <c r="DR29" s="6"/>
      <c r="DS29" s="6"/>
      <c r="DT29" s="7"/>
      <c r="DU29" s="6">
        <f>Planilha!$I$54*Cronograma!DT30</f>
        <v>0</v>
      </c>
      <c r="DV29" s="6"/>
      <c r="DW29" s="6"/>
      <c r="DX29" s="6"/>
      <c r="DY29" s="7"/>
      <c r="DZ29" s="6">
        <f>Planilha!$I$54*Cronograma!DY30</f>
        <v>0</v>
      </c>
      <c r="EA29" s="6"/>
      <c r="EB29" s="6"/>
      <c r="EC29" s="6"/>
      <c r="ED29" s="7"/>
      <c r="EE29" s="6">
        <f>Planilha!$I$54*Cronograma!ED30</f>
        <v>0</v>
      </c>
      <c r="EF29" s="6"/>
      <c r="EG29" s="6"/>
      <c r="EH29" s="6"/>
      <c r="EI29" s="7"/>
      <c r="EJ29" s="6">
        <f>Planilha!$I$54*Cronograma!EI30</f>
        <v>0</v>
      </c>
      <c r="EK29" s="6"/>
      <c r="EL29" s="6"/>
      <c r="EM29" s="6"/>
      <c r="EN29" s="7"/>
      <c r="EO29" s="6">
        <f>Planilha!$I$54*Cronograma!EN30</f>
        <v>0</v>
      </c>
      <c r="EP29" s="6"/>
      <c r="EQ29" s="6"/>
      <c r="ER29" s="6"/>
      <c r="ES29" s="7"/>
      <c r="ET29" s="6">
        <f>Planilha!$I$54*Cronograma!ES30</f>
        <v>0</v>
      </c>
      <c r="EU29" s="6"/>
      <c r="EV29" s="6"/>
      <c r="EW29" s="6"/>
      <c r="EX29" s="7"/>
      <c r="EY29" s="6">
        <f>Planilha!$I$54*Cronograma!EX30</f>
        <v>0</v>
      </c>
      <c r="EZ29" s="6"/>
      <c r="FA29" s="6"/>
      <c r="FB29" s="6"/>
      <c r="FC29" s="7"/>
      <c r="FD29" s="6">
        <f>Planilha!$I$54*Cronograma!FC30</f>
        <v>0</v>
      </c>
      <c r="FE29" s="6"/>
      <c r="FF29" s="6"/>
      <c r="FG29" s="6"/>
      <c r="FH29" s="7"/>
      <c r="FI29" s="6">
        <f>Planilha!$I$54*Cronograma!FH30</f>
        <v>0</v>
      </c>
      <c r="FJ29" s="6"/>
      <c r="FK29" s="6"/>
      <c r="FL29" s="6"/>
      <c r="FM29" s="7"/>
      <c r="FN29" s="6">
        <f>Planilha!$I$54*Cronograma!FM30</f>
        <v>0</v>
      </c>
      <c r="FO29" s="6"/>
      <c r="FP29" s="6"/>
      <c r="FQ29" s="6"/>
      <c r="FR29" s="7"/>
      <c r="FS29" s="6">
        <f>Planilha!$I$54*Cronograma!FR30</f>
        <v>0</v>
      </c>
      <c r="FT29" s="6"/>
      <c r="FU29" s="6"/>
      <c r="FV29" s="6"/>
      <c r="FW29" s="7"/>
      <c r="FX29" s="6">
        <f>Planilha!$I$54*Cronograma!FW30</f>
        <v>0</v>
      </c>
      <c r="FY29" s="6"/>
      <c r="FZ29" s="6"/>
      <c r="GA29" s="6"/>
      <c r="GB29" s="7"/>
      <c r="GC29" s="6">
        <f>Planilha!$I$54*Cronograma!GB30</f>
        <v>0</v>
      </c>
      <c r="GD29" s="6"/>
      <c r="GE29" s="6"/>
      <c r="GF29" s="6"/>
      <c r="GG29" s="7"/>
      <c r="GH29" s="6">
        <f>Planilha!$I$54*Cronograma!GG30</f>
        <v>0</v>
      </c>
      <c r="GI29" s="6"/>
      <c r="GJ29" s="6"/>
      <c r="GK29" s="6"/>
      <c r="GL29" s="7"/>
      <c r="GM29" s="6">
        <f>Planilha!$I$54*Cronograma!GL30</f>
        <v>0</v>
      </c>
      <c r="GN29" s="6"/>
      <c r="GO29" s="6"/>
      <c r="GP29" s="6"/>
      <c r="GQ29" s="7"/>
      <c r="GR29" s="6">
        <f>Planilha!$I$54*Cronograma!GQ30</f>
        <v>0</v>
      </c>
      <c r="GS29" s="6"/>
      <c r="GT29" s="6"/>
      <c r="GU29" s="6"/>
      <c r="GV29" s="7"/>
      <c r="GW29" s="6">
        <f>Planilha!$I$54*Cronograma!GV30</f>
        <v>0</v>
      </c>
      <c r="GX29" s="6"/>
      <c r="GY29" s="6"/>
      <c r="GZ29" s="6"/>
      <c r="HA29" s="7"/>
      <c r="HB29" s="6">
        <f>Planilha!$I$54*Cronograma!HA30</f>
        <v>0</v>
      </c>
      <c r="HC29" s="6"/>
      <c r="HD29" s="6"/>
      <c r="HE29" s="6"/>
      <c r="HF29" s="7"/>
      <c r="HG29" s="6">
        <f>Planilha!$I$54*Cronograma!HF30</f>
        <v>0</v>
      </c>
      <c r="HH29" s="6"/>
      <c r="HI29" s="6"/>
      <c r="HJ29" s="6"/>
      <c r="HK29" s="7"/>
      <c r="HL29" s="6">
        <f>Planilha!$I$54*Cronograma!HK30</f>
        <v>0</v>
      </c>
      <c r="HM29" s="6"/>
      <c r="HN29" s="6"/>
      <c r="HO29" s="6"/>
      <c r="HP29" s="181">
        <f>SUM(D29:HO29)</f>
        <v>419932.14</v>
      </c>
    </row>
    <row r="30" spans="1:224" ht="9">
      <c r="A30" s="182"/>
      <c r="B30" s="187"/>
      <c r="C30" s="186"/>
      <c r="D30" s="148"/>
      <c r="E30" s="149"/>
      <c r="F30" s="149"/>
      <c r="G30" s="149"/>
      <c r="H30" s="149"/>
      <c r="I30" s="148"/>
      <c r="J30" s="149"/>
      <c r="K30" s="149"/>
      <c r="L30" s="149"/>
      <c r="M30" s="149"/>
      <c r="N30" s="148">
        <v>0.15</v>
      </c>
      <c r="O30" s="149"/>
      <c r="P30" s="149"/>
      <c r="Q30" s="149"/>
      <c r="R30" s="149"/>
      <c r="S30" s="148"/>
      <c r="T30" s="149"/>
      <c r="U30" s="149"/>
      <c r="V30" s="149"/>
      <c r="W30" s="149"/>
      <c r="X30" s="148">
        <v>0.85</v>
      </c>
      <c r="Y30" s="149"/>
      <c r="Z30" s="149"/>
      <c r="AA30" s="149"/>
      <c r="AB30" s="149"/>
      <c r="AC30" s="148"/>
      <c r="AD30" s="149"/>
      <c r="AE30" s="149"/>
      <c r="AF30" s="149"/>
      <c r="AG30" s="149"/>
      <c r="AH30" s="148"/>
      <c r="AI30" s="149"/>
      <c r="AJ30" s="149"/>
      <c r="AK30" s="149"/>
      <c r="AL30" s="149"/>
      <c r="AM30" s="148"/>
      <c r="AN30" s="149"/>
      <c r="AO30" s="149"/>
      <c r="AP30" s="149"/>
      <c r="AQ30" s="149"/>
      <c r="AR30" s="148"/>
      <c r="AS30" s="149"/>
      <c r="AT30" s="149"/>
      <c r="AU30" s="149"/>
      <c r="AV30" s="149"/>
      <c r="AW30" s="148"/>
      <c r="AX30" s="149"/>
      <c r="AY30" s="149"/>
      <c r="AZ30" s="149"/>
      <c r="BA30" s="149"/>
      <c r="BB30" s="148"/>
      <c r="BC30" s="149"/>
      <c r="BD30" s="149"/>
      <c r="BE30" s="149"/>
      <c r="BF30" s="149"/>
      <c r="BG30" s="148"/>
      <c r="BH30" s="149"/>
      <c r="BI30" s="149"/>
      <c r="BJ30" s="149"/>
      <c r="BK30" s="149"/>
      <c r="BL30" s="148"/>
      <c r="BM30" s="149"/>
      <c r="BN30" s="149"/>
      <c r="BO30" s="149"/>
      <c r="BP30" s="149"/>
      <c r="BQ30" s="148"/>
      <c r="BR30" s="149"/>
      <c r="BS30" s="149"/>
      <c r="BT30" s="149"/>
      <c r="BU30" s="149"/>
      <c r="BV30" s="148"/>
      <c r="BW30" s="149"/>
      <c r="BX30" s="149"/>
      <c r="BY30" s="149"/>
      <c r="BZ30" s="149"/>
      <c r="CA30" s="148"/>
      <c r="CB30" s="149"/>
      <c r="CC30" s="149"/>
      <c r="CD30" s="149"/>
      <c r="CE30" s="149"/>
      <c r="CF30" s="148"/>
      <c r="CG30" s="149"/>
      <c r="CH30" s="149"/>
      <c r="CI30" s="149"/>
      <c r="CJ30" s="149"/>
      <c r="CK30" s="148"/>
      <c r="CL30" s="149"/>
      <c r="CM30" s="149"/>
      <c r="CN30" s="149"/>
      <c r="CO30" s="149"/>
      <c r="CP30" s="148"/>
      <c r="CQ30" s="149"/>
      <c r="CR30" s="149"/>
      <c r="CS30" s="149"/>
      <c r="CT30" s="149"/>
      <c r="CU30" s="148"/>
      <c r="CV30" s="149"/>
      <c r="CW30" s="149"/>
      <c r="CX30" s="149"/>
      <c r="CY30" s="149"/>
      <c r="CZ30" s="148"/>
      <c r="DA30" s="149"/>
      <c r="DB30" s="149"/>
      <c r="DC30" s="149"/>
      <c r="DD30" s="149"/>
      <c r="DE30" s="148"/>
      <c r="DF30" s="149"/>
      <c r="DG30" s="149"/>
      <c r="DH30" s="149"/>
      <c r="DI30" s="149"/>
      <c r="DJ30" s="148"/>
      <c r="DK30" s="149"/>
      <c r="DL30" s="149"/>
      <c r="DM30" s="149"/>
      <c r="DN30" s="149"/>
      <c r="DO30" s="148"/>
      <c r="DP30" s="149"/>
      <c r="DQ30" s="149"/>
      <c r="DR30" s="149"/>
      <c r="DS30" s="149"/>
      <c r="DT30" s="148"/>
      <c r="DU30" s="149"/>
      <c r="DV30" s="149"/>
      <c r="DW30" s="149"/>
      <c r="DX30" s="149"/>
      <c r="DY30" s="148"/>
      <c r="DZ30" s="149"/>
      <c r="EA30" s="149"/>
      <c r="EB30" s="149"/>
      <c r="EC30" s="149"/>
      <c r="ED30" s="148"/>
      <c r="EE30" s="149"/>
      <c r="EF30" s="149"/>
      <c r="EG30" s="149"/>
      <c r="EH30" s="149"/>
      <c r="EI30" s="148"/>
      <c r="EJ30" s="149"/>
      <c r="EK30" s="149"/>
      <c r="EL30" s="149"/>
      <c r="EM30" s="149"/>
      <c r="EN30" s="148"/>
      <c r="EO30" s="149"/>
      <c r="EP30" s="149"/>
      <c r="EQ30" s="149"/>
      <c r="ER30" s="149"/>
      <c r="ES30" s="148"/>
      <c r="ET30" s="149"/>
      <c r="EU30" s="149"/>
      <c r="EV30" s="149"/>
      <c r="EW30" s="149"/>
      <c r="EX30" s="148"/>
      <c r="EY30" s="149"/>
      <c r="EZ30" s="149"/>
      <c r="FA30" s="149"/>
      <c r="FB30" s="149"/>
      <c r="FC30" s="148"/>
      <c r="FD30" s="149"/>
      <c r="FE30" s="149"/>
      <c r="FF30" s="149"/>
      <c r="FG30" s="149"/>
      <c r="FH30" s="148"/>
      <c r="FI30" s="149"/>
      <c r="FJ30" s="149"/>
      <c r="FK30" s="149"/>
      <c r="FL30" s="149"/>
      <c r="FM30" s="148"/>
      <c r="FN30" s="149"/>
      <c r="FO30" s="149"/>
      <c r="FP30" s="149"/>
      <c r="FQ30" s="149"/>
      <c r="FR30" s="148"/>
      <c r="FS30" s="149"/>
      <c r="FT30" s="149"/>
      <c r="FU30" s="149"/>
      <c r="FV30" s="149"/>
      <c r="FW30" s="148"/>
      <c r="FX30" s="149"/>
      <c r="FY30" s="149"/>
      <c r="FZ30" s="149"/>
      <c r="GA30" s="149"/>
      <c r="GB30" s="148"/>
      <c r="GC30" s="149"/>
      <c r="GD30" s="149"/>
      <c r="GE30" s="149"/>
      <c r="GF30" s="149"/>
      <c r="GG30" s="148"/>
      <c r="GH30" s="149"/>
      <c r="GI30" s="149"/>
      <c r="GJ30" s="149"/>
      <c r="GK30" s="149"/>
      <c r="GL30" s="148"/>
      <c r="GM30" s="149"/>
      <c r="GN30" s="149"/>
      <c r="GO30" s="149"/>
      <c r="GP30" s="149"/>
      <c r="GQ30" s="148"/>
      <c r="GR30" s="149"/>
      <c r="GS30" s="149"/>
      <c r="GT30" s="149"/>
      <c r="GU30" s="149"/>
      <c r="GV30" s="148"/>
      <c r="GW30" s="149"/>
      <c r="GX30" s="149"/>
      <c r="GY30" s="149"/>
      <c r="GZ30" s="149"/>
      <c r="HA30" s="148"/>
      <c r="HB30" s="149"/>
      <c r="HC30" s="149"/>
      <c r="HD30" s="149"/>
      <c r="HE30" s="149"/>
      <c r="HF30" s="148"/>
      <c r="HG30" s="149"/>
      <c r="HH30" s="149"/>
      <c r="HI30" s="149"/>
      <c r="HJ30" s="149"/>
      <c r="HK30" s="148"/>
      <c r="HL30" s="149"/>
      <c r="HM30" s="149"/>
      <c r="HN30" s="149"/>
      <c r="HO30" s="149"/>
      <c r="HP30" s="21" t="str">
        <f>IF(Planilha!I54&lt;&gt;HP29,"VERIFIQUE","")</f>
        <v/>
      </c>
    </row>
    <row r="31" spans="1:224" ht="9">
      <c r="A31" s="177" t="str">
        <f>Planilha!C56</f>
        <v>4.2</v>
      </c>
      <c r="B31" s="158"/>
      <c r="C31" s="184"/>
      <c r="D31" s="16"/>
      <c r="E31" s="17"/>
      <c r="F31" s="17"/>
      <c r="G31" s="17"/>
      <c r="H31" s="17"/>
      <c r="I31" s="16"/>
      <c r="J31" s="17"/>
      <c r="K31" s="18"/>
      <c r="L31" s="18"/>
      <c r="M31" s="18"/>
      <c r="N31" s="16"/>
      <c r="O31" s="17"/>
      <c r="P31" s="19"/>
      <c r="Q31" s="19"/>
      <c r="R31" s="19"/>
      <c r="S31" s="16"/>
      <c r="T31" s="17"/>
      <c r="U31" s="19"/>
      <c r="V31" s="19"/>
      <c r="W31" s="19"/>
      <c r="X31" s="16"/>
      <c r="Y31" s="17"/>
      <c r="Z31" s="19"/>
      <c r="AA31" s="19"/>
      <c r="AB31" s="19"/>
      <c r="AC31" s="760"/>
      <c r="AD31" s="761"/>
      <c r="AE31" s="763"/>
      <c r="AF31" s="763"/>
      <c r="AG31" s="763"/>
      <c r="AH31" s="760"/>
      <c r="AI31" s="761"/>
      <c r="AJ31" s="763"/>
      <c r="AK31" s="763"/>
      <c r="AL31" s="763"/>
      <c r="AM31" s="760"/>
      <c r="AN31" s="761"/>
      <c r="AO31" s="763"/>
      <c r="AP31" s="763"/>
      <c r="AQ31" s="763"/>
      <c r="AR31" s="799">
        <v>0.15</v>
      </c>
      <c r="AS31" s="800"/>
      <c r="AT31" s="800"/>
      <c r="AU31" s="800"/>
      <c r="AV31" s="801"/>
      <c r="AW31" s="760"/>
      <c r="AX31" s="761"/>
      <c r="AY31" s="763"/>
      <c r="AZ31" s="763"/>
      <c r="BA31" s="763"/>
      <c r="BB31" s="799">
        <v>0.85</v>
      </c>
      <c r="BC31" s="800"/>
      <c r="BD31" s="800"/>
      <c r="BE31" s="800"/>
      <c r="BF31" s="801"/>
      <c r="BG31" s="16"/>
      <c r="BH31" s="17"/>
      <c r="BI31" s="19"/>
      <c r="BJ31" s="19"/>
      <c r="BK31" s="19"/>
      <c r="BL31" s="16"/>
      <c r="BM31" s="17"/>
      <c r="BN31" s="19"/>
      <c r="BO31" s="19"/>
      <c r="BP31" s="19"/>
      <c r="BQ31" s="16"/>
      <c r="BR31" s="17"/>
      <c r="BS31" s="19"/>
      <c r="BT31" s="19"/>
      <c r="BU31" s="19"/>
      <c r="BV31" s="16"/>
      <c r="BW31" s="17"/>
      <c r="BX31" s="19"/>
      <c r="BY31" s="19"/>
      <c r="BZ31" s="19"/>
      <c r="CA31" s="16"/>
      <c r="CB31" s="17"/>
      <c r="CC31" s="19"/>
      <c r="CD31" s="19"/>
      <c r="CE31" s="19"/>
      <c r="CF31" s="16"/>
      <c r="CG31" s="17"/>
      <c r="CH31" s="19"/>
      <c r="CI31" s="19"/>
      <c r="CJ31" s="19"/>
      <c r="CK31" s="16"/>
      <c r="CL31" s="17"/>
      <c r="CM31" s="19"/>
      <c r="CN31" s="19"/>
      <c r="CO31" s="19"/>
      <c r="CP31" s="16"/>
      <c r="CQ31" s="17"/>
      <c r="CR31" s="19"/>
      <c r="CS31" s="19"/>
      <c r="CT31" s="19"/>
      <c r="CU31" s="16"/>
      <c r="CV31" s="17"/>
      <c r="CW31" s="19"/>
      <c r="CX31" s="19"/>
      <c r="CY31" s="19"/>
      <c r="CZ31" s="16"/>
      <c r="DA31" s="17"/>
      <c r="DB31" s="19"/>
      <c r="DC31" s="19"/>
      <c r="DD31" s="19"/>
      <c r="DE31" s="16"/>
      <c r="DF31" s="17"/>
      <c r="DG31" s="19"/>
      <c r="DH31" s="19"/>
      <c r="DI31" s="19"/>
      <c r="DJ31" s="16"/>
      <c r="DK31" s="17"/>
      <c r="DL31" s="19"/>
      <c r="DM31" s="19"/>
      <c r="DN31" s="19"/>
      <c r="DO31" s="16"/>
      <c r="DP31" s="17"/>
      <c r="DQ31" s="19"/>
      <c r="DR31" s="19"/>
      <c r="DS31" s="19"/>
      <c r="DT31" s="16"/>
      <c r="DU31" s="17"/>
      <c r="DV31" s="17"/>
      <c r="DW31" s="17"/>
      <c r="DX31" s="17"/>
      <c r="DY31" s="16"/>
      <c r="DZ31" s="17"/>
      <c r="EA31" s="18"/>
      <c r="EB31" s="18"/>
      <c r="EC31" s="18"/>
      <c r="ED31" s="16"/>
      <c r="EE31" s="17"/>
      <c r="EF31" s="19"/>
      <c r="EG31" s="19"/>
      <c r="EH31" s="19"/>
      <c r="EI31" s="16"/>
      <c r="EJ31" s="17"/>
      <c r="EK31" s="19"/>
      <c r="EL31" s="19"/>
      <c r="EM31" s="19"/>
      <c r="EN31" s="16"/>
      <c r="EO31" s="17"/>
      <c r="EP31" s="19"/>
      <c r="EQ31" s="19"/>
      <c r="ER31" s="19"/>
      <c r="ES31" s="16"/>
      <c r="ET31" s="17"/>
      <c r="EU31" s="19"/>
      <c r="EV31" s="19"/>
      <c r="EW31" s="19"/>
      <c r="EX31" s="16"/>
      <c r="EY31" s="17"/>
      <c r="EZ31" s="19"/>
      <c r="FA31" s="19"/>
      <c r="FB31" s="19"/>
      <c r="FC31" s="16"/>
      <c r="FD31" s="17"/>
      <c r="FE31" s="19"/>
      <c r="FF31" s="19"/>
      <c r="FG31" s="19"/>
      <c r="FH31" s="16"/>
      <c r="FI31" s="17"/>
      <c r="FJ31" s="19"/>
      <c r="FK31" s="19"/>
      <c r="FL31" s="19"/>
      <c r="FM31" s="16"/>
      <c r="FN31" s="17"/>
      <c r="FO31" s="19"/>
      <c r="FP31" s="19"/>
      <c r="FQ31" s="19"/>
      <c r="FR31" s="16"/>
      <c r="FS31" s="17"/>
      <c r="FT31" s="19"/>
      <c r="FU31" s="19"/>
      <c r="FV31" s="19"/>
      <c r="FW31" s="16"/>
      <c r="FX31" s="17"/>
      <c r="FY31" s="19"/>
      <c r="FZ31" s="19"/>
      <c r="GA31" s="19"/>
      <c r="GB31" s="16"/>
      <c r="GC31" s="17"/>
      <c r="GD31" s="19"/>
      <c r="GE31" s="19"/>
      <c r="GF31" s="19"/>
      <c r="GG31" s="16"/>
      <c r="GH31" s="17"/>
      <c r="GI31" s="19"/>
      <c r="GJ31" s="19"/>
      <c r="GK31" s="19"/>
      <c r="GL31" s="16"/>
      <c r="GM31" s="17"/>
      <c r="GN31" s="19"/>
      <c r="GO31" s="19"/>
      <c r="GP31" s="19"/>
      <c r="GQ31" s="16"/>
      <c r="GR31" s="17"/>
      <c r="GS31" s="19"/>
      <c r="GT31" s="19"/>
      <c r="GU31" s="19"/>
      <c r="GV31" s="16"/>
      <c r="GW31" s="17"/>
      <c r="GX31" s="19"/>
      <c r="GY31" s="19"/>
      <c r="GZ31" s="19"/>
      <c r="HA31" s="16"/>
      <c r="HB31" s="17"/>
      <c r="HC31" s="19"/>
      <c r="HD31" s="19"/>
      <c r="HE31" s="19"/>
      <c r="HF31" s="16"/>
      <c r="HG31" s="17"/>
      <c r="HH31" s="19"/>
      <c r="HI31" s="19"/>
      <c r="HJ31" s="19"/>
      <c r="HK31" s="16"/>
      <c r="HL31" s="17"/>
      <c r="HM31" s="19"/>
      <c r="HN31" s="19"/>
      <c r="HO31" s="19"/>
      <c r="HP31" s="179"/>
    </row>
    <row r="32" spans="1:224" ht="9">
      <c r="A32" s="177"/>
      <c r="B32" s="158" t="str">
        <f>Planilha!D56</f>
        <v>ANTEPROJETO - TODOS OS PROJETOS SERÃO DESENVOLVIDOS EM BIM</v>
      </c>
      <c r="C32" s="180"/>
      <c r="D32" s="7"/>
      <c r="E32" s="6">
        <f>Planilha!$I$73*Cronograma!D33</f>
        <v>0</v>
      </c>
      <c r="F32" s="6"/>
      <c r="G32" s="6"/>
      <c r="H32" s="6"/>
      <c r="I32" s="7"/>
      <c r="J32" s="6">
        <f>Planilha!$I$73*Cronograma!I33</f>
        <v>0</v>
      </c>
      <c r="K32" s="6"/>
      <c r="L32" s="6"/>
      <c r="M32" s="6"/>
      <c r="N32" s="7"/>
      <c r="O32" s="6">
        <f>Planilha!$I$73*Cronograma!N33</f>
        <v>0</v>
      </c>
      <c r="P32" s="6"/>
      <c r="Q32" s="6"/>
      <c r="R32" s="6"/>
      <c r="S32" s="7"/>
      <c r="T32" s="6">
        <f>Planilha!$I$73*Cronograma!S33</f>
        <v>0</v>
      </c>
      <c r="U32" s="6"/>
      <c r="V32" s="6"/>
      <c r="W32" s="6"/>
      <c r="X32" s="7"/>
      <c r="Y32" s="6">
        <f>Planilha!$I$73*Cronograma!X33</f>
        <v>0</v>
      </c>
      <c r="Z32" s="6"/>
      <c r="AA32" s="6"/>
      <c r="AB32" s="6"/>
      <c r="AC32" s="7"/>
      <c r="AD32" s="6">
        <f>Planilha!$I$73*Cronograma!AC33</f>
        <v>0</v>
      </c>
      <c r="AE32" s="6"/>
      <c r="AF32" s="6"/>
      <c r="AG32" s="6"/>
      <c r="AH32" s="7"/>
      <c r="AI32" s="6">
        <f>Planilha!$I$73*Cronograma!AH33</f>
        <v>0</v>
      </c>
      <c r="AJ32" s="6"/>
      <c r="AK32" s="6"/>
      <c r="AL32" s="6"/>
      <c r="AM32" s="7"/>
      <c r="AN32" s="6">
        <f>Planilha!$I$73*Cronograma!AM33</f>
        <v>0</v>
      </c>
      <c r="AO32" s="6"/>
      <c r="AP32" s="6"/>
      <c r="AQ32" s="6"/>
      <c r="AR32" s="7"/>
      <c r="AS32" s="6">
        <f>Planilha!$I$73*Cronograma!AR33</f>
        <v>84897.43</v>
      </c>
      <c r="AT32" s="6"/>
      <c r="AU32" s="6"/>
      <c r="AV32" s="6"/>
      <c r="AW32" s="7"/>
      <c r="AX32" s="6">
        <f>Planilha!$I$73*Cronograma!AW33</f>
        <v>0</v>
      </c>
      <c r="AY32" s="6"/>
      <c r="AZ32" s="6"/>
      <c r="BA32" s="6"/>
      <c r="BB32" s="7"/>
      <c r="BC32" s="6">
        <f>Planilha!$I$73*Cronograma!BB33</f>
        <v>481085.45</v>
      </c>
      <c r="BD32" s="6"/>
      <c r="BE32" s="6"/>
      <c r="BF32" s="6"/>
      <c r="BG32" s="7"/>
      <c r="BH32" s="6">
        <f>Planilha!$I$73*Cronograma!BG33</f>
        <v>0</v>
      </c>
      <c r="BI32" s="6"/>
      <c r="BJ32" s="6"/>
      <c r="BK32" s="6"/>
      <c r="BL32" s="7"/>
      <c r="BM32" s="6">
        <f>Planilha!$I$73*Cronograma!BL33</f>
        <v>0</v>
      </c>
      <c r="BN32" s="6"/>
      <c r="BO32" s="6"/>
      <c r="BP32" s="6"/>
      <c r="BQ32" s="7"/>
      <c r="BR32" s="6">
        <f>Planilha!$I$73*Cronograma!BQ33</f>
        <v>0</v>
      </c>
      <c r="BS32" s="6"/>
      <c r="BT32" s="6"/>
      <c r="BU32" s="6"/>
      <c r="BV32" s="7"/>
      <c r="BW32" s="6">
        <f>Planilha!$I$73*Cronograma!BV33</f>
        <v>0</v>
      </c>
      <c r="BX32" s="6"/>
      <c r="BY32" s="6"/>
      <c r="BZ32" s="6"/>
      <c r="CA32" s="7"/>
      <c r="CB32" s="6">
        <f>Planilha!$I$73*Cronograma!CA33</f>
        <v>0</v>
      </c>
      <c r="CC32" s="6"/>
      <c r="CD32" s="6"/>
      <c r="CE32" s="6"/>
      <c r="CF32" s="7"/>
      <c r="CG32" s="6">
        <f>Planilha!$I$73*Cronograma!CF33</f>
        <v>0</v>
      </c>
      <c r="CH32" s="6"/>
      <c r="CI32" s="6"/>
      <c r="CJ32" s="6"/>
      <c r="CK32" s="7"/>
      <c r="CL32" s="6">
        <f>Planilha!$I$73*Cronograma!CK33</f>
        <v>0</v>
      </c>
      <c r="CM32" s="6"/>
      <c r="CN32" s="6"/>
      <c r="CO32" s="6"/>
      <c r="CP32" s="7"/>
      <c r="CQ32" s="6">
        <f>Planilha!$I$73*Cronograma!CP33</f>
        <v>0</v>
      </c>
      <c r="CR32" s="6"/>
      <c r="CS32" s="6"/>
      <c r="CT32" s="6"/>
      <c r="CU32" s="7"/>
      <c r="CV32" s="6">
        <f>Planilha!$I$73*Cronograma!CU33</f>
        <v>0</v>
      </c>
      <c r="CW32" s="6"/>
      <c r="CX32" s="6"/>
      <c r="CY32" s="6"/>
      <c r="CZ32" s="7"/>
      <c r="DA32" s="6">
        <f>Planilha!$I$73*Cronograma!CZ33</f>
        <v>0</v>
      </c>
      <c r="DB32" s="6"/>
      <c r="DC32" s="6"/>
      <c r="DD32" s="6"/>
      <c r="DE32" s="7"/>
      <c r="DF32" s="6">
        <f>Planilha!$I$73*Cronograma!DE33</f>
        <v>0</v>
      </c>
      <c r="DG32" s="6"/>
      <c r="DH32" s="6"/>
      <c r="DI32" s="6"/>
      <c r="DJ32" s="7"/>
      <c r="DK32" s="6">
        <f>Planilha!$I$73*Cronograma!DJ33</f>
        <v>0</v>
      </c>
      <c r="DL32" s="6"/>
      <c r="DM32" s="6"/>
      <c r="DN32" s="6"/>
      <c r="DO32" s="7"/>
      <c r="DP32" s="6">
        <f>Planilha!$I$73*Cronograma!DO33</f>
        <v>0</v>
      </c>
      <c r="DQ32" s="6"/>
      <c r="DR32" s="6"/>
      <c r="DS32" s="6"/>
      <c r="DT32" s="7"/>
      <c r="DU32" s="6">
        <f>Planilha!$I$73*Cronograma!DT33</f>
        <v>0</v>
      </c>
      <c r="DV32" s="6"/>
      <c r="DW32" s="6"/>
      <c r="DX32" s="6"/>
      <c r="DY32" s="7"/>
      <c r="DZ32" s="6">
        <f>Planilha!$I$73*Cronograma!DY33</f>
        <v>0</v>
      </c>
      <c r="EA32" s="6"/>
      <c r="EB32" s="6"/>
      <c r="EC32" s="6"/>
      <c r="ED32" s="7"/>
      <c r="EE32" s="6">
        <f>Planilha!$I$73*Cronograma!ED33</f>
        <v>0</v>
      </c>
      <c r="EF32" s="6"/>
      <c r="EG32" s="6"/>
      <c r="EH32" s="6"/>
      <c r="EI32" s="7"/>
      <c r="EJ32" s="6">
        <f>Planilha!$I$73*Cronograma!EI33</f>
        <v>0</v>
      </c>
      <c r="EK32" s="6"/>
      <c r="EL32" s="6"/>
      <c r="EM32" s="6"/>
      <c r="EN32" s="7"/>
      <c r="EO32" s="6">
        <f>Planilha!$I$73*Cronograma!EN33</f>
        <v>0</v>
      </c>
      <c r="EP32" s="6"/>
      <c r="EQ32" s="6"/>
      <c r="ER32" s="6"/>
      <c r="ES32" s="7"/>
      <c r="ET32" s="6">
        <f>Planilha!$I$73*Cronograma!ES33</f>
        <v>0</v>
      </c>
      <c r="EU32" s="6"/>
      <c r="EV32" s="6"/>
      <c r="EW32" s="6"/>
      <c r="EX32" s="7"/>
      <c r="EY32" s="6">
        <f>Planilha!$I$73*Cronograma!EX33</f>
        <v>0</v>
      </c>
      <c r="EZ32" s="6"/>
      <c r="FA32" s="6"/>
      <c r="FB32" s="6"/>
      <c r="FC32" s="7"/>
      <c r="FD32" s="6">
        <f>Planilha!$I$73*Cronograma!FC33</f>
        <v>0</v>
      </c>
      <c r="FE32" s="6"/>
      <c r="FF32" s="6"/>
      <c r="FG32" s="6"/>
      <c r="FH32" s="7"/>
      <c r="FI32" s="6">
        <f>Planilha!$I$73*Cronograma!FH33</f>
        <v>0</v>
      </c>
      <c r="FJ32" s="6"/>
      <c r="FK32" s="6"/>
      <c r="FL32" s="6"/>
      <c r="FM32" s="7"/>
      <c r="FN32" s="6">
        <f>Planilha!$I$73*Cronograma!FM33</f>
        <v>0</v>
      </c>
      <c r="FO32" s="6"/>
      <c r="FP32" s="6"/>
      <c r="FQ32" s="6"/>
      <c r="FR32" s="7"/>
      <c r="FS32" s="6">
        <f>Planilha!$I$73*Cronograma!FR33</f>
        <v>0</v>
      </c>
      <c r="FT32" s="6"/>
      <c r="FU32" s="6"/>
      <c r="FV32" s="6"/>
      <c r="FW32" s="7"/>
      <c r="FX32" s="6">
        <f>Planilha!$I$73*Cronograma!FW33</f>
        <v>0</v>
      </c>
      <c r="FY32" s="6"/>
      <c r="FZ32" s="6"/>
      <c r="GA32" s="6"/>
      <c r="GB32" s="7"/>
      <c r="GC32" s="6">
        <f>Planilha!$I$73*Cronograma!GB33</f>
        <v>0</v>
      </c>
      <c r="GD32" s="6"/>
      <c r="GE32" s="6"/>
      <c r="GF32" s="6"/>
      <c r="GG32" s="7"/>
      <c r="GH32" s="6">
        <f>Planilha!$I$73*Cronograma!GG33</f>
        <v>0</v>
      </c>
      <c r="GI32" s="6"/>
      <c r="GJ32" s="6"/>
      <c r="GK32" s="6"/>
      <c r="GL32" s="7"/>
      <c r="GM32" s="6">
        <f>Planilha!$I$73*Cronograma!GL33</f>
        <v>0</v>
      </c>
      <c r="GN32" s="6"/>
      <c r="GO32" s="6"/>
      <c r="GP32" s="6"/>
      <c r="GQ32" s="7"/>
      <c r="GR32" s="6">
        <f>Planilha!$I$73*Cronograma!GQ33</f>
        <v>0</v>
      </c>
      <c r="GS32" s="6"/>
      <c r="GT32" s="6"/>
      <c r="GU32" s="6"/>
      <c r="GV32" s="7"/>
      <c r="GW32" s="6">
        <f>Planilha!$I$73*Cronograma!GV33</f>
        <v>0</v>
      </c>
      <c r="GX32" s="6"/>
      <c r="GY32" s="6"/>
      <c r="GZ32" s="6"/>
      <c r="HA32" s="7"/>
      <c r="HB32" s="6">
        <f>Planilha!$I$73*Cronograma!HA33</f>
        <v>0</v>
      </c>
      <c r="HC32" s="6"/>
      <c r="HD32" s="6"/>
      <c r="HE32" s="6"/>
      <c r="HF32" s="7"/>
      <c r="HG32" s="6">
        <f>Planilha!$I$73*Cronograma!HF33</f>
        <v>0</v>
      </c>
      <c r="HH32" s="6"/>
      <c r="HI32" s="6"/>
      <c r="HJ32" s="6"/>
      <c r="HK32" s="7"/>
      <c r="HL32" s="6">
        <f>Planilha!$I$73*Cronograma!HK33</f>
        <v>0</v>
      </c>
      <c r="HM32" s="6"/>
      <c r="HN32" s="6"/>
      <c r="HO32" s="6"/>
      <c r="HP32" s="181">
        <f>SUM(D32:HO32)</f>
        <v>565982.88</v>
      </c>
    </row>
    <row r="33" spans="1:224" ht="9">
      <c r="A33" s="182"/>
      <c r="B33" s="187"/>
      <c r="C33" s="186"/>
      <c r="D33" s="148"/>
      <c r="E33" s="149"/>
      <c r="F33" s="149"/>
      <c r="G33" s="149"/>
      <c r="H33" s="149"/>
      <c r="I33" s="148"/>
      <c r="J33" s="149"/>
      <c r="K33" s="149"/>
      <c r="L33" s="149"/>
      <c r="M33" s="149"/>
      <c r="N33" s="148"/>
      <c r="O33" s="149"/>
      <c r="P33" s="149"/>
      <c r="Q33" s="149"/>
      <c r="R33" s="149"/>
      <c r="S33" s="148"/>
      <c r="T33" s="149"/>
      <c r="U33" s="149"/>
      <c r="V33" s="149"/>
      <c r="W33" s="149"/>
      <c r="X33" s="148"/>
      <c r="Y33" s="149"/>
      <c r="Z33" s="149"/>
      <c r="AA33" s="149"/>
      <c r="AB33" s="149"/>
      <c r="AC33" s="148"/>
      <c r="AD33" s="149"/>
      <c r="AE33" s="149"/>
      <c r="AF33" s="149"/>
      <c r="AG33" s="149"/>
      <c r="AH33" s="148"/>
      <c r="AI33" s="149"/>
      <c r="AJ33" s="149"/>
      <c r="AK33" s="149"/>
      <c r="AL33" s="149"/>
      <c r="AM33" s="148"/>
      <c r="AN33" s="149"/>
      <c r="AO33" s="149"/>
      <c r="AP33" s="149"/>
      <c r="AQ33" s="149"/>
      <c r="AR33" s="148">
        <v>0.15</v>
      </c>
      <c r="AS33" s="149"/>
      <c r="AT33" s="149"/>
      <c r="AU33" s="149"/>
      <c r="AV33" s="149"/>
      <c r="AW33" s="148"/>
      <c r="AX33" s="149"/>
      <c r="AY33" s="149"/>
      <c r="AZ33" s="149"/>
      <c r="BA33" s="149"/>
      <c r="BB33" s="148">
        <v>0.85</v>
      </c>
      <c r="BC33" s="149"/>
      <c r="BD33" s="149"/>
      <c r="BE33" s="149"/>
      <c r="BF33" s="149"/>
      <c r="BG33" s="148"/>
      <c r="BH33" s="149"/>
      <c r="BI33" s="149"/>
      <c r="BJ33" s="149"/>
      <c r="BK33" s="149"/>
      <c r="BL33" s="148"/>
      <c r="BM33" s="149"/>
      <c r="BN33" s="149"/>
      <c r="BO33" s="149"/>
      <c r="BP33" s="149"/>
      <c r="BQ33" s="148"/>
      <c r="BR33" s="149"/>
      <c r="BS33" s="149"/>
      <c r="BT33" s="149"/>
      <c r="BU33" s="149"/>
      <c r="BV33" s="148"/>
      <c r="BW33" s="149"/>
      <c r="BX33" s="149"/>
      <c r="BY33" s="149"/>
      <c r="BZ33" s="149"/>
      <c r="CA33" s="148"/>
      <c r="CB33" s="149"/>
      <c r="CC33" s="149"/>
      <c r="CD33" s="149"/>
      <c r="CE33" s="149"/>
      <c r="CF33" s="148"/>
      <c r="CG33" s="149"/>
      <c r="CH33" s="149"/>
      <c r="CI33" s="149"/>
      <c r="CJ33" s="149"/>
      <c r="CK33" s="148"/>
      <c r="CL33" s="149"/>
      <c r="CM33" s="149"/>
      <c r="CN33" s="149"/>
      <c r="CO33" s="149"/>
      <c r="CP33" s="148"/>
      <c r="CQ33" s="149"/>
      <c r="CR33" s="149"/>
      <c r="CS33" s="149"/>
      <c r="CT33" s="149"/>
      <c r="CU33" s="148"/>
      <c r="CV33" s="149"/>
      <c r="CW33" s="149"/>
      <c r="CX33" s="149"/>
      <c r="CY33" s="149"/>
      <c r="CZ33" s="148"/>
      <c r="DA33" s="149"/>
      <c r="DB33" s="149"/>
      <c r="DC33" s="149"/>
      <c r="DD33" s="149"/>
      <c r="DE33" s="148"/>
      <c r="DF33" s="149"/>
      <c r="DG33" s="149"/>
      <c r="DH33" s="149"/>
      <c r="DI33" s="149"/>
      <c r="DJ33" s="148"/>
      <c r="DK33" s="149"/>
      <c r="DL33" s="149"/>
      <c r="DM33" s="149"/>
      <c r="DN33" s="149"/>
      <c r="DO33" s="148"/>
      <c r="DP33" s="149"/>
      <c r="DQ33" s="149"/>
      <c r="DR33" s="149"/>
      <c r="DS33" s="149"/>
      <c r="DT33" s="148"/>
      <c r="DU33" s="149"/>
      <c r="DV33" s="149"/>
      <c r="DW33" s="149"/>
      <c r="DX33" s="149"/>
      <c r="DY33" s="148"/>
      <c r="DZ33" s="149"/>
      <c r="EA33" s="149"/>
      <c r="EB33" s="149"/>
      <c r="EC33" s="149"/>
      <c r="ED33" s="148"/>
      <c r="EE33" s="149"/>
      <c r="EF33" s="149"/>
      <c r="EG33" s="149"/>
      <c r="EH33" s="149"/>
      <c r="EI33" s="148"/>
      <c r="EJ33" s="149"/>
      <c r="EK33" s="149"/>
      <c r="EL33" s="149"/>
      <c r="EM33" s="149"/>
      <c r="EN33" s="148"/>
      <c r="EO33" s="149"/>
      <c r="EP33" s="149"/>
      <c r="EQ33" s="149"/>
      <c r="ER33" s="149"/>
      <c r="ES33" s="148"/>
      <c r="ET33" s="149"/>
      <c r="EU33" s="149"/>
      <c r="EV33" s="149"/>
      <c r="EW33" s="149"/>
      <c r="EX33" s="148"/>
      <c r="EY33" s="149"/>
      <c r="EZ33" s="149"/>
      <c r="FA33" s="149"/>
      <c r="FB33" s="149"/>
      <c r="FC33" s="148"/>
      <c r="FD33" s="149"/>
      <c r="FE33" s="149"/>
      <c r="FF33" s="149"/>
      <c r="FG33" s="149"/>
      <c r="FH33" s="148"/>
      <c r="FI33" s="149"/>
      <c r="FJ33" s="149"/>
      <c r="FK33" s="149"/>
      <c r="FL33" s="149"/>
      <c r="FM33" s="148"/>
      <c r="FN33" s="149"/>
      <c r="FO33" s="149"/>
      <c r="FP33" s="149"/>
      <c r="FQ33" s="149"/>
      <c r="FR33" s="148"/>
      <c r="FS33" s="149"/>
      <c r="FT33" s="149"/>
      <c r="FU33" s="149"/>
      <c r="FV33" s="149"/>
      <c r="FW33" s="148"/>
      <c r="FX33" s="149"/>
      <c r="FY33" s="149"/>
      <c r="FZ33" s="149"/>
      <c r="GA33" s="149"/>
      <c r="GB33" s="148"/>
      <c r="GC33" s="149"/>
      <c r="GD33" s="149"/>
      <c r="GE33" s="149"/>
      <c r="GF33" s="149"/>
      <c r="GG33" s="148"/>
      <c r="GH33" s="149"/>
      <c r="GI33" s="149"/>
      <c r="GJ33" s="149"/>
      <c r="GK33" s="149"/>
      <c r="GL33" s="148"/>
      <c r="GM33" s="149"/>
      <c r="GN33" s="149"/>
      <c r="GO33" s="149"/>
      <c r="GP33" s="149"/>
      <c r="GQ33" s="148"/>
      <c r="GR33" s="149"/>
      <c r="GS33" s="149"/>
      <c r="GT33" s="149"/>
      <c r="GU33" s="149"/>
      <c r="GV33" s="148"/>
      <c r="GW33" s="149"/>
      <c r="GX33" s="149"/>
      <c r="GY33" s="149"/>
      <c r="GZ33" s="149"/>
      <c r="HA33" s="148"/>
      <c r="HB33" s="149"/>
      <c r="HC33" s="149"/>
      <c r="HD33" s="149"/>
      <c r="HE33" s="149"/>
      <c r="HF33" s="148"/>
      <c r="HG33" s="149"/>
      <c r="HH33" s="149"/>
      <c r="HI33" s="149"/>
      <c r="HJ33" s="149"/>
      <c r="HK33" s="148"/>
      <c r="HL33" s="149"/>
      <c r="HM33" s="149"/>
      <c r="HN33" s="149"/>
      <c r="HO33" s="149"/>
      <c r="HP33" s="21" t="str">
        <f>IF(Planilha!I73&lt;&gt;HP32,"VERIFIQUE","")</f>
        <v/>
      </c>
    </row>
    <row r="34" spans="1:224" ht="9">
      <c r="A34" s="177" t="str">
        <f>Planilha!C75</f>
        <v>4.3</v>
      </c>
      <c r="B34" s="158"/>
      <c r="C34" s="184"/>
      <c r="D34" s="16"/>
      <c r="E34" s="17"/>
      <c r="F34" s="17"/>
      <c r="G34" s="17"/>
      <c r="H34" s="17"/>
      <c r="I34" s="16"/>
      <c r="J34" s="17"/>
      <c r="K34" s="18"/>
      <c r="L34" s="18"/>
      <c r="M34" s="18"/>
      <c r="N34" s="16"/>
      <c r="O34" s="17"/>
      <c r="P34" s="19"/>
      <c r="Q34" s="19"/>
      <c r="R34" s="19"/>
      <c r="S34" s="16"/>
      <c r="T34" s="17"/>
      <c r="U34" s="19"/>
      <c r="V34" s="19"/>
      <c r="W34" s="19"/>
      <c r="X34" s="16"/>
      <c r="Y34" s="17"/>
      <c r="Z34" s="19"/>
      <c r="AA34" s="19"/>
      <c r="AB34" s="19"/>
      <c r="AC34" s="16"/>
      <c r="AD34" s="17"/>
      <c r="AE34" s="19"/>
      <c r="AF34" s="19"/>
      <c r="AG34" s="19"/>
      <c r="AH34" s="16"/>
      <c r="AI34" s="17"/>
      <c r="AJ34" s="19"/>
      <c r="AK34" s="19"/>
      <c r="AL34" s="19"/>
      <c r="AM34" s="16"/>
      <c r="AN34" s="17"/>
      <c r="AO34" s="19"/>
      <c r="AP34" s="19"/>
      <c r="AQ34" s="19"/>
      <c r="AR34" s="16"/>
      <c r="AS34" s="17"/>
      <c r="AT34" s="19"/>
      <c r="AU34" s="19"/>
      <c r="AV34" s="19"/>
      <c r="AW34" s="16"/>
      <c r="AX34" s="17"/>
      <c r="AY34" s="19"/>
      <c r="AZ34" s="19"/>
      <c r="BA34" s="19"/>
      <c r="BB34" s="16"/>
      <c r="BC34" s="17"/>
      <c r="BD34" s="19"/>
      <c r="BE34" s="19"/>
      <c r="BF34" s="19"/>
      <c r="BG34" s="760"/>
      <c r="BH34" s="761"/>
      <c r="BI34" s="763"/>
      <c r="BJ34" s="763"/>
      <c r="BK34" s="763"/>
      <c r="BL34" s="760"/>
      <c r="BM34" s="761"/>
      <c r="BN34" s="763"/>
      <c r="BO34" s="763"/>
      <c r="BP34" s="763"/>
      <c r="BQ34" s="760"/>
      <c r="BR34" s="761"/>
      <c r="BS34" s="763"/>
      <c r="BT34" s="763"/>
      <c r="BU34" s="763"/>
      <c r="BV34" s="760"/>
      <c r="BW34" s="761"/>
      <c r="BX34" s="763"/>
      <c r="BY34" s="763"/>
      <c r="BZ34" s="763"/>
      <c r="CA34" s="760"/>
      <c r="CB34" s="761"/>
      <c r="CC34" s="763"/>
      <c r="CD34" s="763"/>
      <c r="CE34" s="763"/>
      <c r="CF34" s="799">
        <v>0.15</v>
      </c>
      <c r="CG34" s="800"/>
      <c r="CH34" s="800"/>
      <c r="CI34" s="800"/>
      <c r="CJ34" s="801"/>
      <c r="CK34" s="760"/>
      <c r="CL34" s="761"/>
      <c r="CM34" s="763"/>
      <c r="CN34" s="763"/>
      <c r="CO34" s="763"/>
      <c r="CP34" s="799">
        <v>0.85</v>
      </c>
      <c r="CQ34" s="800"/>
      <c r="CR34" s="800"/>
      <c r="CS34" s="800"/>
      <c r="CT34" s="801"/>
      <c r="CU34" s="16"/>
      <c r="CV34" s="17"/>
      <c r="CW34" s="19"/>
      <c r="CX34" s="19"/>
      <c r="CY34" s="19"/>
      <c r="CZ34" s="16"/>
      <c r="DA34" s="17"/>
      <c r="DB34" s="19"/>
      <c r="DC34" s="19"/>
      <c r="DD34" s="19"/>
      <c r="DE34" s="16"/>
      <c r="DF34" s="17"/>
      <c r="DG34" s="19"/>
      <c r="DH34" s="19"/>
      <c r="DI34" s="19"/>
      <c r="DJ34" s="16"/>
      <c r="DK34" s="17"/>
      <c r="DL34" s="19"/>
      <c r="DM34" s="19"/>
      <c r="DN34" s="19"/>
      <c r="DO34" s="16"/>
      <c r="DP34" s="17"/>
      <c r="DQ34" s="19"/>
      <c r="DR34" s="19"/>
      <c r="DS34" s="19"/>
      <c r="DT34" s="16"/>
      <c r="DU34" s="17"/>
      <c r="DV34" s="17"/>
      <c r="DW34" s="17"/>
      <c r="DX34" s="17"/>
      <c r="DY34" s="16"/>
      <c r="DZ34" s="17"/>
      <c r="EA34" s="18"/>
      <c r="EB34" s="18"/>
      <c r="EC34" s="18"/>
      <c r="ED34" s="16"/>
      <c r="EE34" s="17"/>
      <c r="EF34" s="19"/>
      <c r="EG34" s="19"/>
      <c r="EH34" s="19"/>
      <c r="EI34" s="16"/>
      <c r="EJ34" s="17"/>
      <c r="EK34" s="19"/>
      <c r="EL34" s="19"/>
      <c r="EM34" s="19"/>
      <c r="EN34" s="16"/>
      <c r="EO34" s="17"/>
      <c r="EP34" s="19"/>
      <c r="EQ34" s="19"/>
      <c r="ER34" s="19"/>
      <c r="ES34" s="16"/>
      <c r="ET34" s="17"/>
      <c r="EU34" s="19"/>
      <c r="EV34" s="19"/>
      <c r="EW34" s="19"/>
      <c r="EX34" s="16"/>
      <c r="EY34" s="17"/>
      <c r="EZ34" s="19"/>
      <c r="FA34" s="19"/>
      <c r="FB34" s="19"/>
      <c r="FC34" s="16"/>
      <c r="FD34" s="17"/>
      <c r="FE34" s="19"/>
      <c r="FF34" s="19"/>
      <c r="FG34" s="19"/>
      <c r="FH34" s="16"/>
      <c r="FI34" s="17"/>
      <c r="FJ34" s="19"/>
      <c r="FK34" s="19"/>
      <c r="FL34" s="19"/>
      <c r="FM34" s="16"/>
      <c r="FN34" s="17"/>
      <c r="FO34" s="19"/>
      <c r="FP34" s="19"/>
      <c r="FQ34" s="19"/>
      <c r="FR34" s="16"/>
      <c r="FS34" s="17"/>
      <c r="FT34" s="19"/>
      <c r="FU34" s="19"/>
      <c r="FV34" s="19"/>
      <c r="FW34" s="16"/>
      <c r="FX34" s="17"/>
      <c r="FY34" s="19"/>
      <c r="FZ34" s="19"/>
      <c r="GA34" s="19"/>
      <c r="GB34" s="16"/>
      <c r="GC34" s="17"/>
      <c r="GD34" s="19"/>
      <c r="GE34" s="19"/>
      <c r="GF34" s="19"/>
      <c r="GG34" s="16"/>
      <c r="GH34" s="17"/>
      <c r="GI34" s="19"/>
      <c r="GJ34" s="19"/>
      <c r="GK34" s="19"/>
      <c r="GL34" s="16"/>
      <c r="GM34" s="17"/>
      <c r="GN34" s="19"/>
      <c r="GO34" s="19"/>
      <c r="GP34" s="19"/>
      <c r="GQ34" s="16"/>
      <c r="GR34" s="17"/>
      <c r="GS34" s="19"/>
      <c r="GT34" s="19"/>
      <c r="GU34" s="19"/>
      <c r="GV34" s="16"/>
      <c r="GW34" s="17"/>
      <c r="GX34" s="19"/>
      <c r="GY34" s="19"/>
      <c r="GZ34" s="19"/>
      <c r="HA34" s="16"/>
      <c r="HB34" s="17"/>
      <c r="HC34" s="19"/>
      <c r="HD34" s="19"/>
      <c r="HE34" s="19"/>
      <c r="HF34" s="16"/>
      <c r="HG34" s="17"/>
      <c r="HH34" s="19"/>
      <c r="HI34" s="19"/>
      <c r="HJ34" s="19"/>
      <c r="HK34" s="16"/>
      <c r="HL34" s="17"/>
      <c r="HM34" s="19"/>
      <c r="HN34" s="19"/>
      <c r="HO34" s="19"/>
      <c r="HP34" s="179"/>
    </row>
    <row r="35" spans="1:224" ht="9">
      <c r="A35" s="177"/>
      <c r="B35" s="158" t="str">
        <f>Planilha!D75</f>
        <v>PROJETO BÁSICO - TODOS OS PROJETOS SERÃO DESENVOLVIDOS EM BIM</v>
      </c>
      <c r="C35" s="180"/>
      <c r="D35" s="7"/>
      <c r="E35" s="6">
        <f>Planilha!$I$92*Cronograma!D36</f>
        <v>0</v>
      </c>
      <c r="F35" s="6"/>
      <c r="G35" s="6"/>
      <c r="H35" s="6"/>
      <c r="I35" s="7"/>
      <c r="J35" s="6">
        <f>Planilha!$I$92*Cronograma!I36</f>
        <v>0</v>
      </c>
      <c r="K35" s="6"/>
      <c r="L35" s="6"/>
      <c r="M35" s="6"/>
      <c r="N35" s="7"/>
      <c r="O35" s="6">
        <f>Planilha!$I$92*Cronograma!N36</f>
        <v>0</v>
      </c>
      <c r="P35" s="6"/>
      <c r="Q35" s="6"/>
      <c r="R35" s="6"/>
      <c r="S35" s="7"/>
      <c r="T35" s="6">
        <f>Planilha!$I$92*Cronograma!S36</f>
        <v>0</v>
      </c>
      <c r="U35" s="6"/>
      <c r="V35" s="6"/>
      <c r="W35" s="6"/>
      <c r="X35" s="7"/>
      <c r="Y35" s="6">
        <f>Planilha!$I$92*Cronograma!X36</f>
        <v>0</v>
      </c>
      <c r="Z35" s="6"/>
      <c r="AA35" s="6"/>
      <c r="AB35" s="6"/>
      <c r="AC35" s="7"/>
      <c r="AD35" s="6">
        <f>Planilha!$I$92*Cronograma!AC36</f>
        <v>0</v>
      </c>
      <c r="AE35" s="6"/>
      <c r="AF35" s="6"/>
      <c r="AG35" s="6"/>
      <c r="AH35" s="7"/>
      <c r="AI35" s="6">
        <f>Planilha!$I$92*Cronograma!AH36</f>
        <v>0</v>
      </c>
      <c r="AJ35" s="6"/>
      <c r="AK35" s="6"/>
      <c r="AL35" s="6"/>
      <c r="AM35" s="7"/>
      <c r="AN35" s="6">
        <f>Planilha!$I$92*Cronograma!AM36</f>
        <v>0</v>
      </c>
      <c r="AO35" s="6"/>
      <c r="AP35" s="6"/>
      <c r="AQ35" s="6"/>
      <c r="AR35" s="7"/>
      <c r="AS35" s="6">
        <f>Planilha!$I$92*Cronograma!AR36</f>
        <v>0</v>
      </c>
      <c r="AT35" s="6"/>
      <c r="AU35" s="6"/>
      <c r="AV35" s="6"/>
      <c r="AW35" s="7"/>
      <c r="AX35" s="6">
        <f>Planilha!$I$92*Cronograma!AW36</f>
        <v>0</v>
      </c>
      <c r="AY35" s="6"/>
      <c r="AZ35" s="6"/>
      <c r="BA35" s="6"/>
      <c r="BB35" s="7"/>
      <c r="BC35" s="6">
        <f>Planilha!$I$92*Cronograma!BB36</f>
        <v>0</v>
      </c>
      <c r="BD35" s="6"/>
      <c r="BE35" s="6"/>
      <c r="BF35" s="6"/>
      <c r="BG35" s="7"/>
      <c r="BH35" s="6">
        <f>Planilha!$I$92*Cronograma!BG36</f>
        <v>0</v>
      </c>
      <c r="BI35" s="6"/>
      <c r="BJ35" s="6"/>
      <c r="BK35" s="6"/>
      <c r="BL35" s="7"/>
      <c r="BM35" s="6">
        <f>Planilha!$I$92*Cronograma!BL36</f>
        <v>0</v>
      </c>
      <c r="BN35" s="6"/>
      <c r="BO35" s="6"/>
      <c r="BP35" s="6"/>
      <c r="BQ35" s="7"/>
      <c r="BR35" s="6">
        <f>Planilha!$I$92*Cronograma!BQ36</f>
        <v>0</v>
      </c>
      <c r="BS35" s="6"/>
      <c r="BT35" s="6"/>
      <c r="BU35" s="6"/>
      <c r="BV35" s="7"/>
      <c r="BW35" s="6">
        <f>Planilha!$I$92*Cronograma!BV36</f>
        <v>0</v>
      </c>
      <c r="BX35" s="6"/>
      <c r="BY35" s="6"/>
      <c r="BZ35" s="6"/>
      <c r="CA35" s="7"/>
      <c r="CB35" s="6">
        <f>Planilha!$I$92*Cronograma!CA36</f>
        <v>0</v>
      </c>
      <c r="CC35" s="6"/>
      <c r="CD35" s="6"/>
      <c r="CE35" s="6"/>
      <c r="CF35" s="7"/>
      <c r="CG35" s="6">
        <f>Planilha!$I$92*Cronograma!CF36</f>
        <v>149253.76999999999</v>
      </c>
      <c r="CH35" s="6"/>
      <c r="CI35" s="6"/>
      <c r="CJ35" s="6"/>
      <c r="CK35" s="7"/>
      <c r="CL35" s="6">
        <f>Planilha!$I$92*Cronograma!CK36</f>
        <v>0</v>
      </c>
      <c r="CM35" s="6"/>
      <c r="CN35" s="6"/>
      <c r="CO35" s="6"/>
      <c r="CP35" s="7"/>
      <c r="CQ35" s="6">
        <f>Planilha!$I$92*Cronograma!CP36</f>
        <v>845771.35</v>
      </c>
      <c r="CR35" s="6"/>
      <c r="CS35" s="6"/>
      <c r="CT35" s="6"/>
      <c r="CU35" s="7"/>
      <c r="CV35" s="6">
        <f>Planilha!$I$92*Cronograma!CU36</f>
        <v>0</v>
      </c>
      <c r="CW35" s="6"/>
      <c r="CX35" s="6"/>
      <c r="CY35" s="6"/>
      <c r="CZ35" s="7"/>
      <c r="DA35" s="6">
        <f>Planilha!$I$92*Cronograma!CZ36</f>
        <v>0</v>
      </c>
      <c r="DB35" s="6"/>
      <c r="DC35" s="6"/>
      <c r="DD35" s="6"/>
      <c r="DE35" s="7"/>
      <c r="DF35" s="6">
        <f>Planilha!$I$92*Cronograma!DE36</f>
        <v>0</v>
      </c>
      <c r="DG35" s="6"/>
      <c r="DH35" s="6"/>
      <c r="DI35" s="6"/>
      <c r="DJ35" s="7"/>
      <c r="DK35" s="6">
        <f>Planilha!$I$92*Cronograma!DJ36</f>
        <v>0</v>
      </c>
      <c r="DL35" s="6"/>
      <c r="DM35" s="6"/>
      <c r="DN35" s="6"/>
      <c r="DO35" s="7"/>
      <c r="DP35" s="6">
        <f>Planilha!$I$92*Cronograma!DO36</f>
        <v>0</v>
      </c>
      <c r="DQ35" s="6"/>
      <c r="DR35" s="6"/>
      <c r="DS35" s="6"/>
      <c r="DT35" s="7"/>
      <c r="DU35" s="6">
        <f>Planilha!$I$92*Cronograma!DT36</f>
        <v>0</v>
      </c>
      <c r="DV35" s="6"/>
      <c r="DW35" s="6"/>
      <c r="DX35" s="6"/>
      <c r="DY35" s="7"/>
      <c r="DZ35" s="6">
        <f>Planilha!$I$92*Cronograma!DY36</f>
        <v>0</v>
      </c>
      <c r="EA35" s="6"/>
      <c r="EB35" s="6"/>
      <c r="EC35" s="6"/>
      <c r="ED35" s="7"/>
      <c r="EE35" s="6">
        <f>Planilha!$I$92*Cronograma!ED36</f>
        <v>0</v>
      </c>
      <c r="EF35" s="6"/>
      <c r="EG35" s="6"/>
      <c r="EH35" s="6"/>
      <c r="EI35" s="7"/>
      <c r="EJ35" s="6">
        <f>Planilha!$I$92*Cronograma!EI36</f>
        <v>0</v>
      </c>
      <c r="EK35" s="6"/>
      <c r="EL35" s="6"/>
      <c r="EM35" s="6"/>
      <c r="EN35" s="7"/>
      <c r="EO35" s="6">
        <f>Planilha!$I$92*Cronograma!EN36</f>
        <v>0</v>
      </c>
      <c r="EP35" s="6"/>
      <c r="EQ35" s="6"/>
      <c r="ER35" s="6"/>
      <c r="ES35" s="7"/>
      <c r="ET35" s="6">
        <f>Planilha!$I$92*Cronograma!ES36</f>
        <v>0</v>
      </c>
      <c r="EU35" s="6"/>
      <c r="EV35" s="6"/>
      <c r="EW35" s="6"/>
      <c r="EX35" s="7"/>
      <c r="EY35" s="6">
        <f>Planilha!$I$92*Cronograma!EX36</f>
        <v>0</v>
      </c>
      <c r="EZ35" s="6"/>
      <c r="FA35" s="6"/>
      <c r="FB35" s="6"/>
      <c r="FC35" s="7"/>
      <c r="FD35" s="6">
        <f>Planilha!$I$92*Cronograma!FC36</f>
        <v>0</v>
      </c>
      <c r="FE35" s="6"/>
      <c r="FF35" s="6"/>
      <c r="FG35" s="6"/>
      <c r="FH35" s="7"/>
      <c r="FI35" s="6">
        <f>Planilha!$I$92*Cronograma!FH36</f>
        <v>0</v>
      </c>
      <c r="FJ35" s="6"/>
      <c r="FK35" s="6"/>
      <c r="FL35" s="6"/>
      <c r="FM35" s="7"/>
      <c r="FN35" s="6">
        <f>Planilha!$I$92*Cronograma!FM36</f>
        <v>0</v>
      </c>
      <c r="FO35" s="6"/>
      <c r="FP35" s="6"/>
      <c r="FQ35" s="6"/>
      <c r="FR35" s="7"/>
      <c r="FS35" s="6">
        <f>Planilha!$I$92*Cronograma!FR36</f>
        <v>0</v>
      </c>
      <c r="FT35" s="6"/>
      <c r="FU35" s="6"/>
      <c r="FV35" s="6"/>
      <c r="FW35" s="7"/>
      <c r="FX35" s="6">
        <f>Planilha!$I$92*Cronograma!FW36</f>
        <v>0</v>
      </c>
      <c r="FY35" s="6"/>
      <c r="FZ35" s="6"/>
      <c r="GA35" s="6"/>
      <c r="GB35" s="7"/>
      <c r="GC35" s="6">
        <f>Planilha!$I$92*Cronograma!GB36</f>
        <v>0</v>
      </c>
      <c r="GD35" s="6"/>
      <c r="GE35" s="6"/>
      <c r="GF35" s="6"/>
      <c r="GG35" s="7"/>
      <c r="GH35" s="6">
        <f>Planilha!$I$92*Cronograma!GG36</f>
        <v>0</v>
      </c>
      <c r="GI35" s="6"/>
      <c r="GJ35" s="6"/>
      <c r="GK35" s="6"/>
      <c r="GL35" s="7"/>
      <c r="GM35" s="6">
        <f>Planilha!$I$92*Cronograma!GL36</f>
        <v>0</v>
      </c>
      <c r="GN35" s="6"/>
      <c r="GO35" s="6"/>
      <c r="GP35" s="6"/>
      <c r="GQ35" s="7"/>
      <c r="GR35" s="6">
        <f>Planilha!$I$92*Cronograma!GQ36</f>
        <v>0</v>
      </c>
      <c r="GS35" s="6"/>
      <c r="GT35" s="6"/>
      <c r="GU35" s="6"/>
      <c r="GV35" s="7"/>
      <c r="GW35" s="6">
        <f>Planilha!$I$92*Cronograma!GV36</f>
        <v>0</v>
      </c>
      <c r="GX35" s="6"/>
      <c r="GY35" s="6"/>
      <c r="GZ35" s="6"/>
      <c r="HA35" s="7"/>
      <c r="HB35" s="6">
        <f>Planilha!$I$92*Cronograma!HA36</f>
        <v>0</v>
      </c>
      <c r="HC35" s="6"/>
      <c r="HD35" s="6"/>
      <c r="HE35" s="6"/>
      <c r="HF35" s="7"/>
      <c r="HG35" s="6">
        <f>Planilha!$I$92*Cronograma!HF36</f>
        <v>0</v>
      </c>
      <c r="HH35" s="6"/>
      <c r="HI35" s="6"/>
      <c r="HJ35" s="6"/>
      <c r="HK35" s="7"/>
      <c r="HL35" s="6">
        <f>Planilha!$I$92*Cronograma!HK36</f>
        <v>0</v>
      </c>
      <c r="HM35" s="6"/>
      <c r="HN35" s="6"/>
      <c r="HO35" s="6"/>
      <c r="HP35" s="181">
        <f>SUM(D35:HO35)</f>
        <v>995025.12</v>
      </c>
    </row>
    <row r="36" spans="1:224" ht="9">
      <c r="A36" s="182"/>
      <c r="B36" s="187"/>
      <c r="C36" s="186"/>
      <c r="D36" s="148"/>
      <c r="E36" s="149"/>
      <c r="F36" s="149"/>
      <c r="G36" s="149"/>
      <c r="H36" s="149"/>
      <c r="I36" s="148"/>
      <c r="J36" s="149"/>
      <c r="K36" s="149"/>
      <c r="L36" s="149"/>
      <c r="M36" s="149"/>
      <c r="N36" s="148"/>
      <c r="O36" s="149"/>
      <c r="P36" s="149"/>
      <c r="Q36" s="149"/>
      <c r="R36" s="149"/>
      <c r="S36" s="148"/>
      <c r="T36" s="149"/>
      <c r="U36" s="149"/>
      <c r="V36" s="149"/>
      <c r="W36" s="149"/>
      <c r="X36" s="148"/>
      <c r="Y36" s="149"/>
      <c r="Z36" s="149"/>
      <c r="AA36" s="149"/>
      <c r="AB36" s="149"/>
      <c r="AC36" s="148"/>
      <c r="AD36" s="149"/>
      <c r="AE36" s="149"/>
      <c r="AF36" s="149"/>
      <c r="AG36" s="149"/>
      <c r="AH36" s="148"/>
      <c r="AI36" s="149"/>
      <c r="AJ36" s="149"/>
      <c r="AK36" s="149"/>
      <c r="AL36" s="149"/>
      <c r="AM36" s="148"/>
      <c r="AN36" s="149"/>
      <c r="AO36" s="149"/>
      <c r="AP36" s="149"/>
      <c r="AQ36" s="149"/>
      <c r="AR36" s="148"/>
      <c r="AS36" s="149"/>
      <c r="AT36" s="149"/>
      <c r="AU36" s="149"/>
      <c r="AV36" s="149"/>
      <c r="AW36" s="148"/>
      <c r="AX36" s="149"/>
      <c r="AY36" s="149"/>
      <c r="AZ36" s="149"/>
      <c r="BA36" s="149"/>
      <c r="BB36" s="148"/>
      <c r="BC36" s="149"/>
      <c r="BD36" s="149"/>
      <c r="BE36" s="149"/>
      <c r="BF36" s="149"/>
      <c r="BG36" s="148"/>
      <c r="BH36" s="149"/>
      <c r="BI36" s="149"/>
      <c r="BJ36" s="149"/>
      <c r="BK36" s="149"/>
      <c r="BL36" s="148"/>
      <c r="BM36" s="149"/>
      <c r="BN36" s="149"/>
      <c r="BO36" s="149"/>
      <c r="BP36" s="149"/>
      <c r="BQ36" s="148"/>
      <c r="BR36" s="149"/>
      <c r="BS36" s="149"/>
      <c r="BT36" s="149"/>
      <c r="BU36" s="149"/>
      <c r="BV36" s="148"/>
      <c r="BW36" s="149"/>
      <c r="BX36" s="149"/>
      <c r="BY36" s="149"/>
      <c r="BZ36" s="149"/>
      <c r="CA36" s="148"/>
      <c r="CB36" s="149"/>
      <c r="CC36" s="149"/>
      <c r="CD36" s="149"/>
      <c r="CE36" s="149"/>
      <c r="CF36" s="148">
        <v>0.15</v>
      </c>
      <c r="CG36" s="149"/>
      <c r="CH36" s="149"/>
      <c r="CI36" s="149"/>
      <c r="CJ36" s="149"/>
      <c r="CK36" s="148"/>
      <c r="CL36" s="149"/>
      <c r="CM36" s="149"/>
      <c r="CN36" s="149"/>
      <c r="CO36" s="149"/>
      <c r="CP36" s="148">
        <v>0.85</v>
      </c>
      <c r="CQ36" s="149"/>
      <c r="CR36" s="149"/>
      <c r="CS36" s="149"/>
      <c r="CT36" s="149"/>
      <c r="CU36" s="148"/>
      <c r="CV36" s="149"/>
      <c r="CW36" s="149"/>
      <c r="CX36" s="149"/>
      <c r="CY36" s="149"/>
      <c r="CZ36" s="148"/>
      <c r="DA36" s="149"/>
      <c r="DB36" s="149"/>
      <c r="DC36" s="149"/>
      <c r="DD36" s="149"/>
      <c r="DE36" s="148"/>
      <c r="DF36" s="149"/>
      <c r="DG36" s="149"/>
      <c r="DH36" s="149"/>
      <c r="DI36" s="149"/>
      <c r="DJ36" s="148"/>
      <c r="DK36" s="149"/>
      <c r="DL36" s="149"/>
      <c r="DM36" s="149"/>
      <c r="DN36" s="149"/>
      <c r="DO36" s="148"/>
      <c r="DP36" s="149"/>
      <c r="DQ36" s="149"/>
      <c r="DR36" s="149"/>
      <c r="DS36" s="149"/>
      <c r="DT36" s="148"/>
      <c r="DU36" s="149"/>
      <c r="DV36" s="149"/>
      <c r="DW36" s="149"/>
      <c r="DX36" s="149"/>
      <c r="DY36" s="148"/>
      <c r="DZ36" s="149"/>
      <c r="EA36" s="149"/>
      <c r="EB36" s="149"/>
      <c r="EC36" s="149"/>
      <c r="ED36" s="148"/>
      <c r="EE36" s="149"/>
      <c r="EF36" s="149"/>
      <c r="EG36" s="149"/>
      <c r="EH36" s="149"/>
      <c r="EI36" s="148"/>
      <c r="EJ36" s="149"/>
      <c r="EK36" s="149"/>
      <c r="EL36" s="149"/>
      <c r="EM36" s="149"/>
      <c r="EN36" s="148"/>
      <c r="EO36" s="149"/>
      <c r="EP36" s="149"/>
      <c r="EQ36" s="149"/>
      <c r="ER36" s="149"/>
      <c r="ES36" s="148"/>
      <c r="ET36" s="149"/>
      <c r="EU36" s="149"/>
      <c r="EV36" s="149"/>
      <c r="EW36" s="149"/>
      <c r="EX36" s="148"/>
      <c r="EY36" s="149"/>
      <c r="EZ36" s="149"/>
      <c r="FA36" s="149"/>
      <c r="FB36" s="149"/>
      <c r="FC36" s="148"/>
      <c r="FD36" s="149"/>
      <c r="FE36" s="149"/>
      <c r="FF36" s="149"/>
      <c r="FG36" s="149"/>
      <c r="FH36" s="148"/>
      <c r="FI36" s="149"/>
      <c r="FJ36" s="149"/>
      <c r="FK36" s="149"/>
      <c r="FL36" s="149"/>
      <c r="FM36" s="148"/>
      <c r="FN36" s="149"/>
      <c r="FO36" s="149"/>
      <c r="FP36" s="149"/>
      <c r="FQ36" s="149"/>
      <c r="FR36" s="148"/>
      <c r="FS36" s="149"/>
      <c r="FT36" s="149"/>
      <c r="FU36" s="149"/>
      <c r="FV36" s="149"/>
      <c r="FW36" s="148"/>
      <c r="FX36" s="149"/>
      <c r="FY36" s="149"/>
      <c r="FZ36" s="149"/>
      <c r="GA36" s="149"/>
      <c r="GB36" s="148"/>
      <c r="GC36" s="149"/>
      <c r="GD36" s="149"/>
      <c r="GE36" s="149"/>
      <c r="GF36" s="149"/>
      <c r="GG36" s="148"/>
      <c r="GH36" s="149"/>
      <c r="GI36" s="149"/>
      <c r="GJ36" s="149"/>
      <c r="GK36" s="149"/>
      <c r="GL36" s="148"/>
      <c r="GM36" s="149"/>
      <c r="GN36" s="149"/>
      <c r="GO36" s="149"/>
      <c r="GP36" s="149"/>
      <c r="GQ36" s="148"/>
      <c r="GR36" s="149"/>
      <c r="GS36" s="149"/>
      <c r="GT36" s="149"/>
      <c r="GU36" s="149"/>
      <c r="GV36" s="148"/>
      <c r="GW36" s="149"/>
      <c r="GX36" s="149"/>
      <c r="GY36" s="149"/>
      <c r="GZ36" s="149"/>
      <c r="HA36" s="148"/>
      <c r="HB36" s="149"/>
      <c r="HC36" s="149"/>
      <c r="HD36" s="149"/>
      <c r="HE36" s="149"/>
      <c r="HF36" s="148"/>
      <c r="HG36" s="149"/>
      <c r="HH36" s="149"/>
      <c r="HI36" s="149"/>
      <c r="HJ36" s="149"/>
      <c r="HK36" s="148"/>
      <c r="HL36" s="149"/>
      <c r="HM36" s="149"/>
      <c r="HN36" s="149"/>
      <c r="HO36" s="149"/>
      <c r="HP36" s="21" t="str">
        <f>IF(Planilha!I92&lt;&gt;HP35,"VERIFIQUE","")</f>
        <v/>
      </c>
    </row>
    <row r="37" spans="1:224" ht="9">
      <c r="A37" s="177" t="str">
        <f>Planilha!C94</f>
        <v>4.4</v>
      </c>
      <c r="B37" s="158"/>
      <c r="C37" s="184"/>
      <c r="D37" s="16"/>
      <c r="E37" s="17"/>
      <c r="F37" s="17"/>
      <c r="G37" s="17"/>
      <c r="H37" s="17"/>
      <c r="I37" s="16"/>
      <c r="J37" s="17"/>
      <c r="K37" s="18"/>
      <c r="L37" s="18"/>
      <c r="M37" s="18"/>
      <c r="N37" s="16"/>
      <c r="O37" s="17"/>
      <c r="P37" s="19"/>
      <c r="Q37" s="19"/>
      <c r="R37" s="19"/>
      <c r="S37" s="16"/>
      <c r="T37" s="17"/>
      <c r="U37" s="19"/>
      <c r="V37" s="19"/>
      <c r="W37" s="19"/>
      <c r="X37" s="16"/>
      <c r="Y37" s="17"/>
      <c r="Z37" s="19"/>
      <c r="AA37" s="19"/>
      <c r="AB37" s="19"/>
      <c r="AC37" s="16"/>
      <c r="AD37" s="17"/>
      <c r="AE37" s="19"/>
      <c r="AF37" s="19"/>
      <c r="AG37" s="19"/>
      <c r="AH37" s="16"/>
      <c r="AI37" s="17"/>
      <c r="AJ37" s="19"/>
      <c r="AK37" s="19"/>
      <c r="AL37" s="19"/>
      <c r="AM37" s="16"/>
      <c r="AN37" s="17"/>
      <c r="AO37" s="19"/>
      <c r="AP37" s="19"/>
      <c r="AQ37" s="19"/>
      <c r="AR37" s="16"/>
      <c r="AS37" s="17"/>
      <c r="AT37" s="19"/>
      <c r="AU37" s="19"/>
      <c r="AV37" s="19"/>
      <c r="AW37" s="16"/>
      <c r="AX37" s="17"/>
      <c r="AY37" s="19"/>
      <c r="AZ37" s="19"/>
      <c r="BA37" s="19"/>
      <c r="BB37" s="16"/>
      <c r="BC37" s="17"/>
      <c r="BD37" s="19"/>
      <c r="BE37" s="19"/>
      <c r="BF37" s="19"/>
      <c r="BG37" s="16"/>
      <c r="BH37" s="17"/>
      <c r="BI37" s="19"/>
      <c r="BJ37" s="19"/>
      <c r="BK37" s="19"/>
      <c r="BL37" s="16"/>
      <c r="BM37" s="17"/>
      <c r="BN37" s="19"/>
      <c r="BO37" s="19"/>
      <c r="BP37" s="19"/>
      <c r="BQ37" s="16"/>
      <c r="BR37" s="17"/>
      <c r="BS37" s="19"/>
      <c r="BT37" s="19"/>
      <c r="BU37" s="19"/>
      <c r="BV37" s="16"/>
      <c r="BW37" s="17"/>
      <c r="BX37" s="19"/>
      <c r="BY37" s="19"/>
      <c r="BZ37" s="19"/>
      <c r="CA37" s="16"/>
      <c r="CB37" s="17"/>
      <c r="CC37" s="19"/>
      <c r="CD37" s="19"/>
      <c r="CE37" s="19"/>
      <c r="CF37" s="16"/>
      <c r="CG37" s="17"/>
      <c r="CH37" s="19"/>
      <c r="CI37" s="19"/>
      <c r="CJ37" s="19"/>
      <c r="CK37" s="16"/>
      <c r="CL37" s="17"/>
      <c r="CM37" s="19"/>
      <c r="CN37" s="19"/>
      <c r="CO37" s="19"/>
      <c r="CP37" s="16"/>
      <c r="CQ37" s="17"/>
      <c r="CR37" s="19"/>
      <c r="CS37" s="19"/>
      <c r="CT37" s="19"/>
      <c r="CU37" s="760"/>
      <c r="CV37" s="761"/>
      <c r="CW37" s="763"/>
      <c r="CX37" s="763"/>
      <c r="CY37" s="763"/>
      <c r="CZ37" s="760"/>
      <c r="DA37" s="761"/>
      <c r="DB37" s="763"/>
      <c r="DC37" s="763"/>
      <c r="DD37" s="763"/>
      <c r="DE37" s="760"/>
      <c r="DF37" s="761"/>
      <c r="DG37" s="763"/>
      <c r="DH37" s="763"/>
      <c r="DI37" s="763"/>
      <c r="DJ37" s="799">
        <v>0.15</v>
      </c>
      <c r="DK37" s="800"/>
      <c r="DL37" s="800"/>
      <c r="DM37" s="800"/>
      <c r="DN37" s="801"/>
      <c r="DO37" s="760"/>
      <c r="DP37" s="761"/>
      <c r="DQ37" s="763"/>
      <c r="DR37" s="763"/>
      <c r="DS37" s="763"/>
      <c r="DT37" s="799">
        <v>0.85</v>
      </c>
      <c r="DU37" s="800"/>
      <c r="DV37" s="800"/>
      <c r="DW37" s="800"/>
      <c r="DX37" s="801"/>
      <c r="DY37" s="16"/>
      <c r="DZ37" s="17"/>
      <c r="EA37" s="18"/>
      <c r="EB37" s="18"/>
      <c r="EC37" s="18"/>
      <c r="ED37" s="16"/>
      <c r="EE37" s="17"/>
      <c r="EF37" s="19"/>
      <c r="EG37" s="19"/>
      <c r="EH37" s="19"/>
      <c r="EI37" s="16"/>
      <c r="EJ37" s="17"/>
      <c r="EK37" s="19"/>
      <c r="EL37" s="19"/>
      <c r="EM37" s="19"/>
      <c r="EN37" s="16"/>
      <c r="EO37" s="17"/>
      <c r="EP37" s="19"/>
      <c r="EQ37" s="19"/>
      <c r="ER37" s="19"/>
      <c r="ES37" s="16"/>
      <c r="ET37" s="17"/>
      <c r="EU37" s="19"/>
      <c r="EV37" s="19"/>
      <c r="EW37" s="19"/>
      <c r="EX37" s="16"/>
      <c r="EY37" s="17"/>
      <c r="EZ37" s="19"/>
      <c r="FA37" s="19"/>
      <c r="FB37" s="19"/>
      <c r="FC37" s="16"/>
      <c r="FD37" s="17"/>
      <c r="FE37" s="19"/>
      <c r="FF37" s="19"/>
      <c r="FG37" s="19"/>
      <c r="FH37" s="16"/>
      <c r="FI37" s="17"/>
      <c r="FJ37" s="19"/>
      <c r="FK37" s="19"/>
      <c r="FL37" s="19"/>
      <c r="FM37" s="16"/>
      <c r="FN37" s="17"/>
      <c r="FO37" s="19"/>
      <c r="FP37" s="19"/>
      <c r="FQ37" s="19"/>
      <c r="FR37" s="16"/>
      <c r="FS37" s="17"/>
      <c r="FT37" s="19"/>
      <c r="FU37" s="19"/>
      <c r="FV37" s="19"/>
      <c r="FW37" s="16"/>
      <c r="FX37" s="17"/>
      <c r="FY37" s="19"/>
      <c r="FZ37" s="19"/>
      <c r="GA37" s="19"/>
      <c r="GB37" s="16"/>
      <c r="GC37" s="17"/>
      <c r="GD37" s="19"/>
      <c r="GE37" s="19"/>
      <c r="GF37" s="19"/>
      <c r="GG37" s="16"/>
      <c r="GH37" s="17"/>
      <c r="GI37" s="19"/>
      <c r="GJ37" s="19"/>
      <c r="GK37" s="19"/>
      <c r="GL37" s="16"/>
      <c r="GM37" s="17"/>
      <c r="GN37" s="19"/>
      <c r="GO37" s="19"/>
      <c r="GP37" s="19"/>
      <c r="GQ37" s="16"/>
      <c r="GR37" s="17"/>
      <c r="GS37" s="19"/>
      <c r="GT37" s="19"/>
      <c r="GU37" s="19"/>
      <c r="GV37" s="16"/>
      <c r="GW37" s="17"/>
      <c r="GX37" s="19"/>
      <c r="GY37" s="19"/>
      <c r="GZ37" s="19"/>
      <c r="HA37" s="16"/>
      <c r="HB37" s="17"/>
      <c r="HC37" s="19"/>
      <c r="HD37" s="19"/>
      <c r="HE37" s="19"/>
      <c r="HF37" s="16"/>
      <c r="HG37" s="17"/>
      <c r="HH37" s="19"/>
      <c r="HI37" s="19"/>
      <c r="HJ37" s="19"/>
      <c r="HK37" s="16"/>
      <c r="HL37" s="17"/>
      <c r="HM37" s="19"/>
      <c r="HN37" s="19"/>
      <c r="HO37" s="19"/>
      <c r="HP37" s="179"/>
    </row>
    <row r="38" spans="1:224" ht="9">
      <c r="A38" s="177"/>
      <c r="B38" s="158" t="str">
        <f>Planilha!D94</f>
        <v>PROJETO EXECUTIVO - TODOS OS PROJETOS SERÃO DESENVOLVIDOS EM BIM</v>
      </c>
      <c r="C38" s="180"/>
      <c r="D38" s="7"/>
      <c r="E38" s="6">
        <f>Planilha!$I$111*Cronograma!D39</f>
        <v>0</v>
      </c>
      <c r="F38" s="6"/>
      <c r="G38" s="6"/>
      <c r="H38" s="6"/>
      <c r="I38" s="7"/>
      <c r="J38" s="6">
        <f>Planilha!$I$111*Cronograma!I39</f>
        <v>0</v>
      </c>
      <c r="K38" s="6"/>
      <c r="L38" s="6"/>
      <c r="M38" s="6"/>
      <c r="N38" s="7"/>
      <c r="O38" s="6">
        <f>Planilha!$I$111*Cronograma!N39</f>
        <v>0</v>
      </c>
      <c r="P38" s="6"/>
      <c r="Q38" s="6"/>
      <c r="R38" s="6"/>
      <c r="S38" s="7"/>
      <c r="T38" s="6">
        <f>Planilha!$I$111*Cronograma!S39</f>
        <v>0</v>
      </c>
      <c r="U38" s="6"/>
      <c r="V38" s="6"/>
      <c r="W38" s="6"/>
      <c r="X38" s="7"/>
      <c r="Y38" s="6">
        <f>Planilha!$I$111*Cronograma!X39</f>
        <v>0</v>
      </c>
      <c r="Z38" s="6"/>
      <c r="AA38" s="6"/>
      <c r="AB38" s="6"/>
      <c r="AC38" s="7"/>
      <c r="AD38" s="6">
        <f>Planilha!$I$111*Cronograma!AC39</f>
        <v>0</v>
      </c>
      <c r="AE38" s="6"/>
      <c r="AF38" s="6"/>
      <c r="AG38" s="6"/>
      <c r="AH38" s="7"/>
      <c r="AI38" s="6">
        <f>Planilha!$I$111*Cronograma!AH39</f>
        <v>0</v>
      </c>
      <c r="AJ38" s="6"/>
      <c r="AK38" s="6"/>
      <c r="AL38" s="6"/>
      <c r="AM38" s="7"/>
      <c r="AN38" s="6">
        <f>Planilha!$I$111*Cronograma!AM39</f>
        <v>0</v>
      </c>
      <c r="AO38" s="6"/>
      <c r="AP38" s="6"/>
      <c r="AQ38" s="6"/>
      <c r="AR38" s="7"/>
      <c r="AS38" s="6">
        <f>Planilha!$I$111*Cronograma!AR39</f>
        <v>0</v>
      </c>
      <c r="AT38" s="6"/>
      <c r="AU38" s="6"/>
      <c r="AV38" s="6"/>
      <c r="AW38" s="7"/>
      <c r="AX38" s="6">
        <f>Planilha!$I$111*Cronograma!AW39</f>
        <v>0</v>
      </c>
      <c r="AY38" s="6"/>
      <c r="AZ38" s="6"/>
      <c r="BA38" s="6"/>
      <c r="BB38" s="7"/>
      <c r="BC38" s="6">
        <f>Planilha!$I$111*Cronograma!BB39</f>
        <v>0</v>
      </c>
      <c r="BD38" s="6"/>
      <c r="BE38" s="6"/>
      <c r="BF38" s="6"/>
      <c r="BG38" s="7"/>
      <c r="BH38" s="6">
        <f>Planilha!$I$111*Cronograma!BG39</f>
        <v>0</v>
      </c>
      <c r="BI38" s="6"/>
      <c r="BJ38" s="6"/>
      <c r="BK38" s="6"/>
      <c r="BL38" s="7"/>
      <c r="BM38" s="6">
        <f>Planilha!$I$111*Cronograma!BL39</f>
        <v>0</v>
      </c>
      <c r="BN38" s="6"/>
      <c r="BO38" s="6"/>
      <c r="BP38" s="6"/>
      <c r="BQ38" s="7"/>
      <c r="BR38" s="6">
        <f>Planilha!$I$111*Cronograma!BQ39</f>
        <v>0</v>
      </c>
      <c r="BS38" s="6"/>
      <c r="BT38" s="6"/>
      <c r="BU38" s="6"/>
      <c r="BV38" s="7"/>
      <c r="BW38" s="6">
        <f>Planilha!$I$111*Cronograma!BV39</f>
        <v>0</v>
      </c>
      <c r="BX38" s="6"/>
      <c r="BY38" s="6"/>
      <c r="BZ38" s="6"/>
      <c r="CA38" s="7"/>
      <c r="CB38" s="6">
        <f>Planilha!$I$111*Cronograma!CA39</f>
        <v>0</v>
      </c>
      <c r="CC38" s="6"/>
      <c r="CD38" s="6"/>
      <c r="CE38" s="6"/>
      <c r="CF38" s="7"/>
      <c r="CG38" s="6">
        <f>Planilha!$I$111*Cronograma!CF39</f>
        <v>0</v>
      </c>
      <c r="CH38" s="6"/>
      <c r="CI38" s="6"/>
      <c r="CJ38" s="6"/>
      <c r="CK38" s="7"/>
      <c r="CL38" s="6">
        <f>Planilha!$I$111*Cronograma!CK39</f>
        <v>0</v>
      </c>
      <c r="CM38" s="6"/>
      <c r="CN38" s="6"/>
      <c r="CO38" s="6"/>
      <c r="CP38" s="7"/>
      <c r="CQ38" s="6">
        <f>Planilha!$I$111*Cronograma!CP39</f>
        <v>0</v>
      </c>
      <c r="CR38" s="6"/>
      <c r="CS38" s="6"/>
      <c r="CT38" s="6"/>
      <c r="CU38" s="7"/>
      <c r="CV38" s="6">
        <f>Planilha!$I$111*Cronograma!CU39</f>
        <v>0</v>
      </c>
      <c r="CW38" s="6"/>
      <c r="CX38" s="6"/>
      <c r="CY38" s="6"/>
      <c r="CZ38" s="7"/>
      <c r="DA38" s="6">
        <f>Planilha!$I$111*Cronograma!CZ39</f>
        <v>0</v>
      </c>
      <c r="DB38" s="6"/>
      <c r="DC38" s="6"/>
      <c r="DD38" s="6"/>
      <c r="DE38" s="7"/>
      <c r="DF38" s="6">
        <f>Planilha!$I$111*Cronograma!DE39</f>
        <v>0</v>
      </c>
      <c r="DG38" s="6"/>
      <c r="DH38" s="6"/>
      <c r="DI38" s="6"/>
      <c r="DJ38" s="7"/>
      <c r="DK38" s="6">
        <f>Planilha!$I$111*Cronograma!DJ39</f>
        <v>128712.66</v>
      </c>
      <c r="DL38" s="6"/>
      <c r="DM38" s="6"/>
      <c r="DN38" s="6"/>
      <c r="DO38" s="7"/>
      <c r="DP38" s="6">
        <f>Planilha!$I$111*Cronograma!DO39</f>
        <v>0</v>
      </c>
      <c r="DQ38" s="6"/>
      <c r="DR38" s="6"/>
      <c r="DS38" s="6"/>
      <c r="DT38" s="7"/>
      <c r="DU38" s="6">
        <f>Planilha!$I$111*Cronograma!DT39</f>
        <v>729371.76</v>
      </c>
      <c r="DV38" s="6"/>
      <c r="DW38" s="6"/>
      <c r="DX38" s="6"/>
      <c r="DY38" s="7"/>
      <c r="DZ38" s="6">
        <f>Planilha!$I$111*Cronograma!DY39</f>
        <v>0</v>
      </c>
      <c r="EA38" s="6"/>
      <c r="EB38" s="6"/>
      <c r="EC38" s="6"/>
      <c r="ED38" s="7"/>
      <c r="EE38" s="6">
        <f>Planilha!$I$111*Cronograma!ED39</f>
        <v>0</v>
      </c>
      <c r="EF38" s="6"/>
      <c r="EG38" s="6"/>
      <c r="EH38" s="6"/>
      <c r="EI38" s="7"/>
      <c r="EJ38" s="6">
        <f>Planilha!$I$111*Cronograma!EI39</f>
        <v>0</v>
      </c>
      <c r="EK38" s="6"/>
      <c r="EL38" s="6"/>
      <c r="EM38" s="6"/>
      <c r="EN38" s="7"/>
      <c r="EO38" s="6">
        <f>Planilha!$I$111*Cronograma!EN39</f>
        <v>0</v>
      </c>
      <c r="EP38" s="6"/>
      <c r="EQ38" s="6"/>
      <c r="ER38" s="6"/>
      <c r="ES38" s="7"/>
      <c r="ET38" s="6">
        <f>Planilha!$I$111*Cronograma!ES39</f>
        <v>0</v>
      </c>
      <c r="EU38" s="6"/>
      <c r="EV38" s="6"/>
      <c r="EW38" s="6"/>
      <c r="EX38" s="7"/>
      <c r="EY38" s="6">
        <f>Planilha!$I$111*Cronograma!EX39</f>
        <v>0</v>
      </c>
      <c r="EZ38" s="6"/>
      <c r="FA38" s="6"/>
      <c r="FB38" s="6"/>
      <c r="FC38" s="7"/>
      <c r="FD38" s="6">
        <f>Planilha!$I$111*Cronograma!FC39</f>
        <v>0</v>
      </c>
      <c r="FE38" s="6"/>
      <c r="FF38" s="6"/>
      <c r="FG38" s="6"/>
      <c r="FH38" s="7"/>
      <c r="FI38" s="6">
        <f>Planilha!$I$111*Cronograma!FH39</f>
        <v>0</v>
      </c>
      <c r="FJ38" s="6"/>
      <c r="FK38" s="6"/>
      <c r="FL38" s="6"/>
      <c r="FM38" s="7"/>
      <c r="FN38" s="6">
        <f>Planilha!$I$111*Cronograma!FM39</f>
        <v>0</v>
      </c>
      <c r="FO38" s="6"/>
      <c r="FP38" s="6"/>
      <c r="FQ38" s="6"/>
      <c r="FR38" s="7"/>
      <c r="FS38" s="6">
        <f>Planilha!$I$111*Cronograma!FR39</f>
        <v>0</v>
      </c>
      <c r="FT38" s="6"/>
      <c r="FU38" s="6"/>
      <c r="FV38" s="6"/>
      <c r="FW38" s="7"/>
      <c r="FX38" s="6">
        <f>Planilha!$I$111*Cronograma!FW39</f>
        <v>0</v>
      </c>
      <c r="FY38" s="6"/>
      <c r="FZ38" s="6"/>
      <c r="GA38" s="6"/>
      <c r="GB38" s="7"/>
      <c r="GC38" s="6">
        <f>Planilha!$I$111*Cronograma!GB39</f>
        <v>0</v>
      </c>
      <c r="GD38" s="6"/>
      <c r="GE38" s="6"/>
      <c r="GF38" s="6"/>
      <c r="GG38" s="7"/>
      <c r="GH38" s="6">
        <f>Planilha!$I$111*Cronograma!GG39</f>
        <v>0</v>
      </c>
      <c r="GI38" s="6"/>
      <c r="GJ38" s="6"/>
      <c r="GK38" s="6"/>
      <c r="GL38" s="7"/>
      <c r="GM38" s="6">
        <f>Planilha!$I$111*Cronograma!GL39</f>
        <v>0</v>
      </c>
      <c r="GN38" s="6"/>
      <c r="GO38" s="6"/>
      <c r="GP38" s="6"/>
      <c r="GQ38" s="7"/>
      <c r="GR38" s="6">
        <f>Planilha!$I$111*Cronograma!GQ39</f>
        <v>0</v>
      </c>
      <c r="GS38" s="6"/>
      <c r="GT38" s="6"/>
      <c r="GU38" s="6"/>
      <c r="GV38" s="7"/>
      <c r="GW38" s="6">
        <f>Planilha!$I$111*Cronograma!GV39</f>
        <v>0</v>
      </c>
      <c r="GX38" s="6"/>
      <c r="GY38" s="6"/>
      <c r="GZ38" s="6"/>
      <c r="HA38" s="7"/>
      <c r="HB38" s="6">
        <f>Planilha!$I$111*Cronograma!HA39</f>
        <v>0</v>
      </c>
      <c r="HC38" s="6"/>
      <c r="HD38" s="6"/>
      <c r="HE38" s="6"/>
      <c r="HF38" s="7"/>
      <c r="HG38" s="6">
        <f>Planilha!$I$111*Cronograma!HF39</f>
        <v>0</v>
      </c>
      <c r="HH38" s="6"/>
      <c r="HI38" s="6"/>
      <c r="HJ38" s="6"/>
      <c r="HK38" s="7"/>
      <c r="HL38" s="6">
        <f>Planilha!$I$111*Cronograma!HK39</f>
        <v>0</v>
      </c>
      <c r="HM38" s="6"/>
      <c r="HN38" s="6"/>
      <c r="HO38" s="6"/>
      <c r="HP38" s="181">
        <f>SUM(D38:HO38)</f>
        <v>858084.42</v>
      </c>
    </row>
    <row r="39" spans="1:224" ht="9">
      <c r="A39" s="182"/>
      <c r="B39" s="187"/>
      <c r="C39" s="186"/>
      <c r="D39" s="148"/>
      <c r="E39" s="149"/>
      <c r="F39" s="149"/>
      <c r="G39" s="149"/>
      <c r="H39" s="149"/>
      <c r="I39" s="148"/>
      <c r="J39" s="149"/>
      <c r="K39" s="149"/>
      <c r="L39" s="149"/>
      <c r="M39" s="149"/>
      <c r="N39" s="148"/>
      <c r="O39" s="149"/>
      <c r="P39" s="149"/>
      <c r="Q39" s="149"/>
      <c r="R39" s="149"/>
      <c r="S39" s="148"/>
      <c r="T39" s="149"/>
      <c r="U39" s="149"/>
      <c r="V39" s="149"/>
      <c r="W39" s="149"/>
      <c r="X39" s="148"/>
      <c r="Y39" s="149"/>
      <c r="Z39" s="149"/>
      <c r="AA39" s="149"/>
      <c r="AB39" s="149"/>
      <c r="AC39" s="148"/>
      <c r="AD39" s="149"/>
      <c r="AE39" s="149"/>
      <c r="AF39" s="149"/>
      <c r="AG39" s="149"/>
      <c r="AH39" s="148"/>
      <c r="AI39" s="149"/>
      <c r="AJ39" s="149"/>
      <c r="AK39" s="149"/>
      <c r="AL39" s="149"/>
      <c r="AM39" s="148"/>
      <c r="AN39" s="149"/>
      <c r="AO39" s="149"/>
      <c r="AP39" s="149"/>
      <c r="AQ39" s="149"/>
      <c r="AR39" s="148"/>
      <c r="AS39" s="149"/>
      <c r="AT39" s="149"/>
      <c r="AU39" s="149"/>
      <c r="AV39" s="149"/>
      <c r="AW39" s="148"/>
      <c r="AX39" s="149"/>
      <c r="AY39" s="149"/>
      <c r="AZ39" s="149"/>
      <c r="BA39" s="149"/>
      <c r="BB39" s="148"/>
      <c r="BC39" s="149"/>
      <c r="BD39" s="149"/>
      <c r="BE39" s="149"/>
      <c r="BF39" s="149"/>
      <c r="BG39" s="148"/>
      <c r="BH39" s="149"/>
      <c r="BI39" s="149"/>
      <c r="BJ39" s="149"/>
      <c r="BK39" s="149"/>
      <c r="BL39" s="148"/>
      <c r="BM39" s="149"/>
      <c r="BN39" s="149"/>
      <c r="BO39" s="149"/>
      <c r="BP39" s="149"/>
      <c r="BQ39" s="148"/>
      <c r="BR39" s="149"/>
      <c r="BS39" s="149"/>
      <c r="BT39" s="149"/>
      <c r="BU39" s="149"/>
      <c r="BV39" s="148"/>
      <c r="BW39" s="149"/>
      <c r="BX39" s="149"/>
      <c r="BY39" s="149"/>
      <c r="BZ39" s="149"/>
      <c r="CA39" s="148"/>
      <c r="CB39" s="149"/>
      <c r="CC39" s="149"/>
      <c r="CD39" s="149"/>
      <c r="CE39" s="149"/>
      <c r="CF39" s="148"/>
      <c r="CG39" s="149"/>
      <c r="CH39" s="149"/>
      <c r="CI39" s="149"/>
      <c r="CJ39" s="149"/>
      <c r="CK39" s="148"/>
      <c r="CL39" s="149"/>
      <c r="CM39" s="149"/>
      <c r="CN39" s="149"/>
      <c r="CO39" s="149"/>
      <c r="CP39" s="148"/>
      <c r="CQ39" s="149"/>
      <c r="CR39" s="149"/>
      <c r="CS39" s="149"/>
      <c r="CT39" s="149"/>
      <c r="CU39" s="148"/>
      <c r="CV39" s="149"/>
      <c r="CW39" s="149"/>
      <c r="CX39" s="149"/>
      <c r="CY39" s="149"/>
      <c r="CZ39" s="148"/>
      <c r="DA39" s="149"/>
      <c r="DB39" s="149"/>
      <c r="DC39" s="149"/>
      <c r="DD39" s="149"/>
      <c r="DE39" s="148"/>
      <c r="DF39" s="149"/>
      <c r="DG39" s="149"/>
      <c r="DH39" s="149"/>
      <c r="DI39" s="149"/>
      <c r="DJ39" s="148">
        <v>0.15</v>
      </c>
      <c r="DK39" s="149"/>
      <c r="DL39" s="149"/>
      <c r="DM39" s="149"/>
      <c r="DN39" s="149"/>
      <c r="DO39" s="148"/>
      <c r="DP39" s="149"/>
      <c r="DQ39" s="149"/>
      <c r="DR39" s="149"/>
      <c r="DS39" s="149"/>
      <c r="DT39" s="148">
        <v>0.85</v>
      </c>
      <c r="DU39" s="149"/>
      <c r="DV39" s="149"/>
      <c r="DW39" s="149"/>
      <c r="DX39" s="149"/>
      <c r="DY39" s="148"/>
      <c r="DZ39" s="149"/>
      <c r="EA39" s="149"/>
      <c r="EB39" s="149"/>
      <c r="EC39" s="149"/>
      <c r="ED39" s="148"/>
      <c r="EE39" s="149"/>
      <c r="EF39" s="149"/>
      <c r="EG39" s="149"/>
      <c r="EH39" s="149"/>
      <c r="EI39" s="148"/>
      <c r="EJ39" s="149"/>
      <c r="EK39" s="149"/>
      <c r="EL39" s="149"/>
      <c r="EM39" s="149"/>
      <c r="EN39" s="148"/>
      <c r="EO39" s="149"/>
      <c r="EP39" s="149"/>
      <c r="EQ39" s="149"/>
      <c r="ER39" s="149"/>
      <c r="ES39" s="148"/>
      <c r="ET39" s="149"/>
      <c r="EU39" s="149"/>
      <c r="EV39" s="149"/>
      <c r="EW39" s="149"/>
      <c r="EX39" s="148"/>
      <c r="EY39" s="149"/>
      <c r="EZ39" s="149"/>
      <c r="FA39" s="149"/>
      <c r="FB39" s="149"/>
      <c r="FC39" s="148"/>
      <c r="FD39" s="149"/>
      <c r="FE39" s="149"/>
      <c r="FF39" s="149"/>
      <c r="FG39" s="149"/>
      <c r="FH39" s="148"/>
      <c r="FI39" s="149"/>
      <c r="FJ39" s="149"/>
      <c r="FK39" s="149"/>
      <c r="FL39" s="149"/>
      <c r="FM39" s="148"/>
      <c r="FN39" s="149"/>
      <c r="FO39" s="149"/>
      <c r="FP39" s="149"/>
      <c r="FQ39" s="149"/>
      <c r="FR39" s="148"/>
      <c r="FS39" s="149"/>
      <c r="FT39" s="149"/>
      <c r="FU39" s="149"/>
      <c r="FV39" s="149"/>
      <c r="FW39" s="148"/>
      <c r="FX39" s="149"/>
      <c r="FY39" s="149"/>
      <c r="FZ39" s="149"/>
      <c r="GA39" s="149"/>
      <c r="GB39" s="148"/>
      <c r="GC39" s="149"/>
      <c r="GD39" s="149"/>
      <c r="GE39" s="149"/>
      <c r="GF39" s="149"/>
      <c r="GG39" s="148"/>
      <c r="GH39" s="149"/>
      <c r="GI39" s="149"/>
      <c r="GJ39" s="149"/>
      <c r="GK39" s="149"/>
      <c r="GL39" s="148"/>
      <c r="GM39" s="149"/>
      <c r="GN39" s="149"/>
      <c r="GO39" s="149"/>
      <c r="GP39" s="149"/>
      <c r="GQ39" s="148"/>
      <c r="GR39" s="149"/>
      <c r="GS39" s="149"/>
      <c r="GT39" s="149"/>
      <c r="GU39" s="149"/>
      <c r="GV39" s="148"/>
      <c r="GW39" s="149"/>
      <c r="GX39" s="149"/>
      <c r="GY39" s="149"/>
      <c r="GZ39" s="149"/>
      <c r="HA39" s="148"/>
      <c r="HB39" s="149"/>
      <c r="HC39" s="149"/>
      <c r="HD39" s="149"/>
      <c r="HE39" s="149"/>
      <c r="HF39" s="148"/>
      <c r="HG39" s="149"/>
      <c r="HH39" s="149"/>
      <c r="HI39" s="149"/>
      <c r="HJ39" s="149"/>
      <c r="HK39" s="148"/>
      <c r="HL39" s="149"/>
      <c r="HM39" s="149"/>
      <c r="HN39" s="149"/>
      <c r="HO39" s="149"/>
      <c r="HP39" s="21" t="str">
        <f>IF(Planilha!I111&lt;&gt;HP38,"VERIFIQUE","")</f>
        <v/>
      </c>
    </row>
    <row r="40" spans="1:224" ht="9">
      <c r="A40" s="177" t="str">
        <f>Planilha!C113</f>
        <v>05</v>
      </c>
      <c r="B40" s="158"/>
      <c r="C40" s="184"/>
      <c r="D40" s="16"/>
      <c r="E40" s="17"/>
      <c r="F40" s="17"/>
      <c r="G40" s="17"/>
      <c r="H40" s="17"/>
      <c r="I40" s="16"/>
      <c r="J40" s="17"/>
      <c r="K40" s="18"/>
      <c r="L40" s="18"/>
      <c r="M40" s="18"/>
      <c r="N40" s="16"/>
      <c r="O40" s="17"/>
      <c r="P40" s="19"/>
      <c r="Q40" s="19"/>
      <c r="R40" s="19"/>
      <c r="S40" s="16"/>
      <c r="T40" s="17"/>
      <c r="U40" s="19"/>
      <c r="V40" s="19"/>
      <c r="W40" s="19"/>
      <c r="X40" s="16"/>
      <c r="Y40" s="17"/>
      <c r="Z40" s="19"/>
      <c r="AA40" s="19"/>
      <c r="AB40" s="19"/>
      <c r="AC40" s="16"/>
      <c r="AD40" s="17"/>
      <c r="AE40" s="19"/>
      <c r="AF40" s="19"/>
      <c r="AG40" s="19"/>
      <c r="AH40" s="16"/>
      <c r="AI40" s="17"/>
      <c r="AJ40" s="19"/>
      <c r="AK40" s="19"/>
      <c r="AL40" s="19"/>
      <c r="AM40" s="16"/>
      <c r="AN40" s="17"/>
      <c r="AO40" s="19"/>
      <c r="AP40" s="19"/>
      <c r="AQ40" s="19"/>
      <c r="AR40" s="16"/>
      <c r="AS40" s="17"/>
      <c r="AT40" s="19"/>
      <c r="AU40" s="19"/>
      <c r="AV40" s="19"/>
      <c r="AW40" s="16"/>
      <c r="AX40" s="17"/>
      <c r="AY40" s="19"/>
      <c r="AZ40" s="19"/>
      <c r="BA40" s="19"/>
      <c r="BB40" s="16"/>
      <c r="BC40" s="17"/>
      <c r="BD40" s="19"/>
      <c r="BE40" s="19"/>
      <c r="BF40" s="19"/>
      <c r="BG40" s="799">
        <v>0.15</v>
      </c>
      <c r="BH40" s="800"/>
      <c r="BI40" s="800"/>
      <c r="BJ40" s="800"/>
      <c r="BK40" s="801"/>
      <c r="BL40" s="760"/>
      <c r="BM40" s="761"/>
      <c r="BN40" s="763"/>
      <c r="BO40" s="763"/>
      <c r="BP40" s="763"/>
      <c r="BQ40" s="760"/>
      <c r="BR40" s="761"/>
      <c r="BS40" s="763"/>
      <c r="BT40" s="763"/>
      <c r="BU40" s="763"/>
      <c r="BV40" s="760"/>
      <c r="BW40" s="761"/>
      <c r="BX40" s="763"/>
      <c r="BY40" s="763"/>
      <c r="BZ40" s="763"/>
      <c r="CA40" s="760"/>
      <c r="CB40" s="761"/>
      <c r="CC40" s="763"/>
      <c r="CD40" s="763"/>
      <c r="CE40" s="763"/>
      <c r="CF40" s="760"/>
      <c r="CG40" s="761"/>
      <c r="CH40" s="763"/>
      <c r="CI40" s="763"/>
      <c r="CJ40" s="763"/>
      <c r="CK40" s="760"/>
      <c r="CL40" s="761"/>
      <c r="CM40" s="763"/>
      <c r="CN40" s="763"/>
      <c r="CO40" s="763"/>
      <c r="CP40" s="799">
        <v>0.85</v>
      </c>
      <c r="CQ40" s="800"/>
      <c r="CR40" s="800"/>
      <c r="CS40" s="800"/>
      <c r="CT40" s="801"/>
      <c r="CU40" s="764"/>
      <c r="CV40" s="765"/>
      <c r="CW40" s="766"/>
      <c r="CX40" s="766"/>
      <c r="CY40" s="766"/>
      <c r="CZ40" s="764"/>
      <c r="DA40" s="765"/>
      <c r="DB40" s="766"/>
      <c r="DC40" s="766"/>
      <c r="DD40" s="766"/>
      <c r="DE40" s="764"/>
      <c r="DF40" s="765"/>
      <c r="DG40" s="766"/>
      <c r="DH40" s="766"/>
      <c r="DI40" s="766"/>
      <c r="DJ40" s="764"/>
      <c r="DK40" s="765"/>
      <c r="DL40" s="766"/>
      <c r="DM40" s="766"/>
      <c r="DN40" s="766"/>
      <c r="DO40" s="764"/>
      <c r="DP40" s="765"/>
      <c r="DQ40" s="766"/>
      <c r="DR40" s="766"/>
      <c r="DS40" s="766"/>
      <c r="DT40" s="764"/>
      <c r="DU40" s="765"/>
      <c r="DV40" s="765"/>
      <c r="DW40" s="765"/>
      <c r="DX40" s="765"/>
      <c r="DY40" s="16"/>
      <c r="DZ40" s="17"/>
      <c r="EA40" s="18"/>
      <c r="EB40" s="18"/>
      <c r="EC40" s="18"/>
      <c r="ED40" s="16"/>
      <c r="EE40" s="17"/>
      <c r="EF40" s="19"/>
      <c r="EG40" s="19"/>
      <c r="EH40" s="19"/>
      <c r="EI40" s="16"/>
      <c r="EJ40" s="17"/>
      <c r="EK40" s="19"/>
      <c r="EL40" s="19"/>
      <c r="EM40" s="19"/>
      <c r="EN40" s="16"/>
      <c r="EO40" s="17"/>
      <c r="EP40" s="19"/>
      <c r="EQ40" s="19"/>
      <c r="ER40" s="19"/>
      <c r="ES40" s="16"/>
      <c r="ET40" s="17"/>
      <c r="EU40" s="19"/>
      <c r="EV40" s="19"/>
      <c r="EW40" s="19"/>
      <c r="EX40" s="16"/>
      <c r="EY40" s="17"/>
      <c r="EZ40" s="19"/>
      <c r="FA40" s="19"/>
      <c r="FB40" s="19"/>
      <c r="FC40" s="16"/>
      <c r="FD40" s="17"/>
      <c r="FE40" s="19"/>
      <c r="FF40" s="19"/>
      <c r="FG40" s="19"/>
      <c r="FH40" s="16"/>
      <c r="FI40" s="17"/>
      <c r="FJ40" s="19"/>
      <c r="FK40" s="19"/>
      <c r="FL40" s="19"/>
      <c r="FM40" s="16"/>
      <c r="FN40" s="17"/>
      <c r="FO40" s="19"/>
      <c r="FP40" s="19"/>
      <c r="FQ40" s="19"/>
      <c r="FR40" s="16"/>
      <c r="FS40" s="17"/>
      <c r="FT40" s="19"/>
      <c r="FU40" s="19"/>
      <c r="FV40" s="19"/>
      <c r="FW40" s="16"/>
      <c r="FX40" s="17"/>
      <c r="FY40" s="19"/>
      <c r="FZ40" s="19"/>
      <c r="GA40" s="19"/>
      <c r="GB40" s="16"/>
      <c r="GC40" s="17"/>
      <c r="GD40" s="19"/>
      <c r="GE40" s="19"/>
      <c r="GF40" s="19"/>
      <c r="GG40" s="16"/>
      <c r="GH40" s="17"/>
      <c r="GI40" s="19"/>
      <c r="GJ40" s="19"/>
      <c r="GK40" s="19"/>
      <c r="GL40" s="16"/>
      <c r="GM40" s="17"/>
      <c r="GN40" s="19"/>
      <c r="GO40" s="19"/>
      <c r="GP40" s="19"/>
      <c r="GQ40" s="16"/>
      <c r="GR40" s="17"/>
      <c r="GS40" s="19"/>
      <c r="GT40" s="19"/>
      <c r="GU40" s="19"/>
      <c r="GV40" s="16"/>
      <c r="GW40" s="17"/>
      <c r="GX40" s="19"/>
      <c r="GY40" s="19"/>
      <c r="GZ40" s="19"/>
      <c r="HA40" s="16"/>
      <c r="HB40" s="17"/>
      <c r="HC40" s="19"/>
      <c r="HD40" s="19"/>
      <c r="HE40" s="19"/>
      <c r="HF40" s="16"/>
      <c r="HG40" s="17"/>
      <c r="HH40" s="19"/>
      <c r="HI40" s="19"/>
      <c r="HJ40" s="19"/>
      <c r="HK40" s="16"/>
      <c r="HL40" s="17"/>
      <c r="HM40" s="19"/>
      <c r="HN40" s="19"/>
      <c r="HO40" s="19"/>
      <c r="HP40" s="179"/>
    </row>
    <row r="41" spans="1:224" ht="9">
      <c r="A41" s="177"/>
      <c r="B41" s="158" t="str">
        <f>Planilha!D113</f>
        <v>PROJETO LEGAL</v>
      </c>
      <c r="C41" s="180"/>
      <c r="D41" s="7"/>
      <c r="E41" s="6">
        <f>Planilha!$I$141*Cronograma!D42</f>
        <v>0</v>
      </c>
      <c r="F41" s="6"/>
      <c r="G41" s="6"/>
      <c r="H41" s="6"/>
      <c r="I41" s="7"/>
      <c r="J41" s="6">
        <f>Planilha!$I$141*Cronograma!I42</f>
        <v>0</v>
      </c>
      <c r="K41" s="6"/>
      <c r="L41" s="6"/>
      <c r="M41" s="6"/>
      <c r="N41" s="7"/>
      <c r="O41" s="6">
        <f>Planilha!$I$141*Cronograma!N42</f>
        <v>0</v>
      </c>
      <c r="P41" s="6"/>
      <c r="Q41" s="6"/>
      <c r="R41" s="6"/>
      <c r="S41" s="7"/>
      <c r="T41" s="6">
        <f>Planilha!$I$141*Cronograma!S42</f>
        <v>0</v>
      </c>
      <c r="U41" s="6"/>
      <c r="V41" s="6"/>
      <c r="W41" s="6"/>
      <c r="X41" s="7"/>
      <c r="Y41" s="6">
        <f>Planilha!$I$141*Cronograma!X42</f>
        <v>0</v>
      </c>
      <c r="Z41" s="6"/>
      <c r="AA41" s="6"/>
      <c r="AB41" s="6"/>
      <c r="AC41" s="7"/>
      <c r="AD41" s="6">
        <f>Planilha!$I$141*Cronograma!AC42</f>
        <v>0</v>
      </c>
      <c r="AE41" s="6"/>
      <c r="AF41" s="6"/>
      <c r="AG41" s="6"/>
      <c r="AH41" s="7"/>
      <c r="AI41" s="6">
        <f>Planilha!$I$141*Cronograma!AH42</f>
        <v>0</v>
      </c>
      <c r="AJ41" s="6"/>
      <c r="AK41" s="6"/>
      <c r="AL41" s="6"/>
      <c r="AM41" s="7"/>
      <c r="AN41" s="6">
        <f>Planilha!$I$141*Cronograma!AM42</f>
        <v>0</v>
      </c>
      <c r="AO41" s="6"/>
      <c r="AP41" s="6"/>
      <c r="AQ41" s="6"/>
      <c r="AR41" s="7"/>
      <c r="AS41" s="6">
        <f>Planilha!$I$141*Cronograma!AR42</f>
        <v>0</v>
      </c>
      <c r="AT41" s="6"/>
      <c r="AU41" s="6"/>
      <c r="AV41" s="6"/>
      <c r="AW41" s="7"/>
      <c r="AX41" s="6">
        <f>Planilha!$I$141*Cronograma!AW42</f>
        <v>0</v>
      </c>
      <c r="AY41" s="6"/>
      <c r="AZ41" s="6"/>
      <c r="BA41" s="6"/>
      <c r="BB41" s="7"/>
      <c r="BC41" s="6">
        <f>Planilha!$I$141*Cronograma!BB42</f>
        <v>0</v>
      </c>
      <c r="BD41" s="6"/>
      <c r="BE41" s="6"/>
      <c r="BF41" s="6"/>
      <c r="BG41" s="7"/>
      <c r="BH41" s="6">
        <f>Planilha!$I$141*Cronograma!BG42</f>
        <v>20023.54</v>
      </c>
      <c r="BI41" s="6"/>
      <c r="BJ41" s="6"/>
      <c r="BK41" s="6"/>
      <c r="BL41" s="7"/>
      <c r="BM41" s="6">
        <f>Planilha!$I$141*Cronograma!BL42</f>
        <v>0</v>
      </c>
      <c r="BN41" s="6"/>
      <c r="BO41" s="6"/>
      <c r="BP41" s="6"/>
      <c r="BQ41" s="7"/>
      <c r="BR41" s="6">
        <f>Planilha!$I$141*Cronograma!BQ42</f>
        <v>0</v>
      </c>
      <c r="BS41" s="6"/>
      <c r="BT41" s="6"/>
      <c r="BU41" s="6"/>
      <c r="BV41" s="7"/>
      <c r="BW41" s="6">
        <f>Planilha!$I$141*Cronograma!BV42</f>
        <v>0</v>
      </c>
      <c r="BX41" s="6"/>
      <c r="BY41" s="6"/>
      <c r="BZ41" s="6"/>
      <c r="CA41" s="7"/>
      <c r="CB41" s="6">
        <f>Planilha!$I$141*Cronograma!CA42</f>
        <v>0</v>
      </c>
      <c r="CC41" s="6"/>
      <c r="CD41" s="6"/>
      <c r="CE41" s="6"/>
      <c r="CF41" s="7"/>
      <c r="CG41" s="6">
        <f>Planilha!$I$141*Cronograma!CF42</f>
        <v>0</v>
      </c>
      <c r="CH41" s="6"/>
      <c r="CI41" s="6"/>
      <c r="CJ41" s="6"/>
      <c r="CK41" s="7"/>
      <c r="CL41" s="6">
        <f>Planilha!$I$141*Cronograma!CK42</f>
        <v>0</v>
      </c>
      <c r="CM41" s="6"/>
      <c r="CN41" s="6"/>
      <c r="CO41" s="6"/>
      <c r="CP41" s="7"/>
      <c r="CQ41" s="6">
        <f>Planilha!$I$141*Cronograma!CP42</f>
        <v>113466.71</v>
      </c>
      <c r="CR41" s="6"/>
      <c r="CS41" s="6"/>
      <c r="CT41" s="6"/>
      <c r="CU41" s="7"/>
      <c r="CV41" s="6">
        <f>Planilha!$I$141*Cronograma!CU42</f>
        <v>0</v>
      </c>
      <c r="CW41" s="6"/>
      <c r="CX41" s="6"/>
      <c r="CY41" s="6"/>
      <c r="CZ41" s="7"/>
      <c r="DA41" s="6">
        <f>Planilha!$I$141*Cronograma!CZ42</f>
        <v>0</v>
      </c>
      <c r="DB41" s="6"/>
      <c r="DC41" s="6"/>
      <c r="DD41" s="6"/>
      <c r="DE41" s="7"/>
      <c r="DF41" s="6">
        <f>Planilha!$I$141*Cronograma!DE42</f>
        <v>0</v>
      </c>
      <c r="DG41" s="6"/>
      <c r="DH41" s="6"/>
      <c r="DI41" s="6"/>
      <c r="DJ41" s="7"/>
      <c r="DK41" s="6">
        <f>Planilha!$I$141*Cronograma!DJ42</f>
        <v>0</v>
      </c>
      <c r="DL41" s="6"/>
      <c r="DM41" s="6"/>
      <c r="DN41" s="6"/>
      <c r="DO41" s="7"/>
      <c r="DP41" s="6">
        <f>Planilha!$I$141*Cronograma!DO42</f>
        <v>0</v>
      </c>
      <c r="DQ41" s="6"/>
      <c r="DR41" s="6"/>
      <c r="DS41" s="6"/>
      <c r="DT41" s="7"/>
      <c r="DU41" s="6">
        <f>Planilha!$I$141*Cronograma!DT42</f>
        <v>0</v>
      </c>
      <c r="DV41" s="6"/>
      <c r="DW41" s="6"/>
      <c r="DX41" s="6"/>
      <c r="DY41" s="7"/>
      <c r="DZ41" s="6">
        <f>Planilha!$I$141*Cronograma!DY42</f>
        <v>0</v>
      </c>
      <c r="EA41" s="6"/>
      <c r="EB41" s="6"/>
      <c r="EC41" s="6"/>
      <c r="ED41" s="7"/>
      <c r="EE41" s="6">
        <f>Planilha!$I$141*Cronograma!ED42</f>
        <v>0</v>
      </c>
      <c r="EF41" s="6"/>
      <c r="EG41" s="6"/>
      <c r="EH41" s="6"/>
      <c r="EI41" s="7"/>
      <c r="EJ41" s="6">
        <f>Planilha!$I$141*Cronograma!EI42</f>
        <v>0</v>
      </c>
      <c r="EK41" s="6"/>
      <c r="EL41" s="6"/>
      <c r="EM41" s="6"/>
      <c r="EN41" s="7"/>
      <c r="EO41" s="6">
        <f>Planilha!$I$141*Cronograma!EN42</f>
        <v>0</v>
      </c>
      <c r="EP41" s="6"/>
      <c r="EQ41" s="6"/>
      <c r="ER41" s="6"/>
      <c r="ES41" s="7"/>
      <c r="ET41" s="6">
        <f>Planilha!$I$141*Cronograma!ES42</f>
        <v>0</v>
      </c>
      <c r="EU41" s="6"/>
      <c r="EV41" s="6"/>
      <c r="EW41" s="6"/>
      <c r="EX41" s="7"/>
      <c r="EY41" s="6">
        <f>Planilha!$I$141*Cronograma!EX42</f>
        <v>0</v>
      </c>
      <c r="EZ41" s="6"/>
      <c r="FA41" s="6"/>
      <c r="FB41" s="6"/>
      <c r="FC41" s="7"/>
      <c r="FD41" s="6">
        <f>Planilha!$I$141*Cronograma!FC42</f>
        <v>0</v>
      </c>
      <c r="FE41" s="6"/>
      <c r="FF41" s="6"/>
      <c r="FG41" s="6"/>
      <c r="FH41" s="7"/>
      <c r="FI41" s="6">
        <f>Planilha!$I$141*Cronograma!FH42</f>
        <v>0</v>
      </c>
      <c r="FJ41" s="6"/>
      <c r="FK41" s="6"/>
      <c r="FL41" s="6"/>
      <c r="FM41" s="7"/>
      <c r="FN41" s="6">
        <f>Planilha!$I$141*Cronograma!FM42</f>
        <v>0</v>
      </c>
      <c r="FO41" s="6"/>
      <c r="FP41" s="6"/>
      <c r="FQ41" s="6"/>
      <c r="FR41" s="7"/>
      <c r="FS41" s="6">
        <f>Planilha!$I$141*Cronograma!FR42</f>
        <v>0</v>
      </c>
      <c r="FT41" s="6"/>
      <c r="FU41" s="6"/>
      <c r="FV41" s="6"/>
      <c r="FW41" s="7"/>
      <c r="FX41" s="6">
        <f>Planilha!$I$141*Cronograma!FW42</f>
        <v>0</v>
      </c>
      <c r="FY41" s="6"/>
      <c r="FZ41" s="6"/>
      <c r="GA41" s="6"/>
      <c r="GB41" s="7"/>
      <c r="GC41" s="6">
        <f>Planilha!$I$141*Cronograma!GB42</f>
        <v>0</v>
      </c>
      <c r="GD41" s="6"/>
      <c r="GE41" s="6"/>
      <c r="GF41" s="6"/>
      <c r="GG41" s="7"/>
      <c r="GH41" s="6">
        <f>Planilha!$I$141*Cronograma!GG42</f>
        <v>0</v>
      </c>
      <c r="GI41" s="6"/>
      <c r="GJ41" s="6"/>
      <c r="GK41" s="6"/>
      <c r="GL41" s="7"/>
      <c r="GM41" s="6">
        <f>Planilha!$I$141*Cronograma!GL42</f>
        <v>0</v>
      </c>
      <c r="GN41" s="6"/>
      <c r="GO41" s="6"/>
      <c r="GP41" s="6"/>
      <c r="GQ41" s="7"/>
      <c r="GR41" s="6">
        <f>Planilha!$I$141*Cronograma!GQ42</f>
        <v>0</v>
      </c>
      <c r="GS41" s="6"/>
      <c r="GT41" s="6"/>
      <c r="GU41" s="6"/>
      <c r="GV41" s="7"/>
      <c r="GW41" s="6">
        <f>Planilha!$I$141*Cronograma!GV42</f>
        <v>0</v>
      </c>
      <c r="GX41" s="6"/>
      <c r="GY41" s="6"/>
      <c r="GZ41" s="6"/>
      <c r="HA41" s="7"/>
      <c r="HB41" s="6">
        <f>Planilha!$I$141*Cronograma!HA42</f>
        <v>0</v>
      </c>
      <c r="HC41" s="6"/>
      <c r="HD41" s="6"/>
      <c r="HE41" s="6"/>
      <c r="HF41" s="7"/>
      <c r="HG41" s="6">
        <f>Planilha!$I$141*Cronograma!HF42</f>
        <v>0</v>
      </c>
      <c r="HH41" s="6"/>
      <c r="HI41" s="6"/>
      <c r="HJ41" s="6"/>
      <c r="HK41" s="7"/>
      <c r="HL41" s="6">
        <f>Planilha!$I$141*Cronograma!HK42</f>
        <v>0</v>
      </c>
      <c r="HM41" s="6"/>
      <c r="HN41" s="6"/>
      <c r="HO41" s="6"/>
      <c r="HP41" s="181">
        <f>SUM(D41:HO41)</f>
        <v>133490.25</v>
      </c>
    </row>
    <row r="42" spans="1:224" ht="9">
      <c r="A42" s="182"/>
      <c r="B42" s="187"/>
      <c r="C42" s="186"/>
      <c r="D42" s="148"/>
      <c r="E42" s="149"/>
      <c r="F42" s="149"/>
      <c r="G42" s="149"/>
      <c r="H42" s="149"/>
      <c r="I42" s="148"/>
      <c r="J42" s="149"/>
      <c r="K42" s="149"/>
      <c r="L42" s="149"/>
      <c r="M42" s="149"/>
      <c r="N42" s="148"/>
      <c r="O42" s="149"/>
      <c r="P42" s="149"/>
      <c r="Q42" s="149"/>
      <c r="R42" s="149"/>
      <c r="S42" s="148"/>
      <c r="T42" s="149"/>
      <c r="U42" s="149"/>
      <c r="V42" s="149"/>
      <c r="W42" s="149"/>
      <c r="X42" s="148"/>
      <c r="Y42" s="149"/>
      <c r="Z42" s="149"/>
      <c r="AA42" s="149"/>
      <c r="AB42" s="149"/>
      <c r="AC42" s="148"/>
      <c r="AD42" s="149"/>
      <c r="AE42" s="149"/>
      <c r="AF42" s="149"/>
      <c r="AG42" s="149"/>
      <c r="AH42" s="148"/>
      <c r="AI42" s="149"/>
      <c r="AJ42" s="149"/>
      <c r="AK42" s="149"/>
      <c r="AL42" s="149"/>
      <c r="AM42" s="148"/>
      <c r="AN42" s="149"/>
      <c r="AO42" s="149"/>
      <c r="AP42" s="149"/>
      <c r="AQ42" s="149"/>
      <c r="AR42" s="148"/>
      <c r="AS42" s="149"/>
      <c r="AT42" s="149"/>
      <c r="AU42" s="149"/>
      <c r="AV42" s="149"/>
      <c r="AW42" s="148"/>
      <c r="AX42" s="149"/>
      <c r="AY42" s="149"/>
      <c r="AZ42" s="149"/>
      <c r="BA42" s="149"/>
      <c r="BB42" s="148"/>
      <c r="BC42" s="149"/>
      <c r="BD42" s="149"/>
      <c r="BE42" s="149"/>
      <c r="BF42" s="149"/>
      <c r="BG42" s="148">
        <v>0.15</v>
      </c>
      <c r="BH42" s="149"/>
      <c r="BI42" s="149"/>
      <c r="BJ42" s="149"/>
      <c r="BK42" s="149"/>
      <c r="BL42" s="148"/>
      <c r="BM42" s="149"/>
      <c r="BN42" s="149"/>
      <c r="BO42" s="149"/>
      <c r="BP42" s="149"/>
      <c r="BQ42" s="148"/>
      <c r="BR42" s="149"/>
      <c r="BS42" s="149"/>
      <c r="BT42" s="149"/>
      <c r="BU42" s="149"/>
      <c r="BV42" s="148"/>
      <c r="BW42" s="149"/>
      <c r="BX42" s="149"/>
      <c r="BY42" s="149"/>
      <c r="BZ42" s="149"/>
      <c r="CA42" s="148"/>
      <c r="CB42" s="149"/>
      <c r="CC42" s="149"/>
      <c r="CD42" s="149"/>
      <c r="CE42" s="149"/>
      <c r="CF42" s="148"/>
      <c r="CG42" s="149"/>
      <c r="CH42" s="149"/>
      <c r="CI42" s="149"/>
      <c r="CJ42" s="149"/>
      <c r="CK42" s="148"/>
      <c r="CL42" s="149"/>
      <c r="CM42" s="149"/>
      <c r="CN42" s="149"/>
      <c r="CO42" s="149"/>
      <c r="CP42" s="148">
        <v>0.85</v>
      </c>
      <c r="CQ42" s="149"/>
      <c r="CR42" s="149"/>
      <c r="CS42" s="149"/>
      <c r="CT42" s="149"/>
      <c r="CU42" s="148"/>
      <c r="CV42" s="149"/>
      <c r="CW42" s="149"/>
      <c r="CX42" s="149"/>
      <c r="CY42" s="149"/>
      <c r="CZ42" s="148"/>
      <c r="DA42" s="149"/>
      <c r="DB42" s="149"/>
      <c r="DC42" s="149"/>
      <c r="DD42" s="149"/>
      <c r="DE42" s="148"/>
      <c r="DF42" s="149"/>
      <c r="DG42" s="149"/>
      <c r="DH42" s="149"/>
      <c r="DI42" s="149"/>
      <c r="DJ42" s="148"/>
      <c r="DK42" s="149"/>
      <c r="DL42" s="149"/>
      <c r="DM42" s="149"/>
      <c r="DN42" s="149"/>
      <c r="DO42" s="148"/>
      <c r="DP42" s="149"/>
      <c r="DQ42" s="149"/>
      <c r="DR42" s="149"/>
      <c r="DS42" s="149"/>
      <c r="DT42" s="148"/>
      <c r="DU42" s="149"/>
      <c r="DV42" s="149"/>
      <c r="DW42" s="149"/>
      <c r="DX42" s="149"/>
      <c r="DY42" s="148"/>
      <c r="DZ42" s="149"/>
      <c r="EA42" s="149"/>
      <c r="EB42" s="149"/>
      <c r="EC42" s="149"/>
      <c r="ED42" s="148"/>
      <c r="EE42" s="149"/>
      <c r="EF42" s="149"/>
      <c r="EG42" s="149"/>
      <c r="EH42" s="149"/>
      <c r="EI42" s="148"/>
      <c r="EJ42" s="149"/>
      <c r="EK42" s="149"/>
      <c r="EL42" s="149"/>
      <c r="EM42" s="149"/>
      <c r="EN42" s="148"/>
      <c r="EO42" s="149"/>
      <c r="EP42" s="149"/>
      <c r="EQ42" s="149"/>
      <c r="ER42" s="149"/>
      <c r="ES42" s="148"/>
      <c r="ET42" s="149"/>
      <c r="EU42" s="149"/>
      <c r="EV42" s="149"/>
      <c r="EW42" s="149"/>
      <c r="EX42" s="148"/>
      <c r="EY42" s="149"/>
      <c r="EZ42" s="149"/>
      <c r="FA42" s="149"/>
      <c r="FB42" s="149"/>
      <c r="FC42" s="148"/>
      <c r="FD42" s="149"/>
      <c r="FE42" s="149"/>
      <c r="FF42" s="149"/>
      <c r="FG42" s="149"/>
      <c r="FH42" s="148"/>
      <c r="FI42" s="149"/>
      <c r="FJ42" s="149"/>
      <c r="FK42" s="149"/>
      <c r="FL42" s="149"/>
      <c r="FM42" s="148"/>
      <c r="FN42" s="149"/>
      <c r="FO42" s="149"/>
      <c r="FP42" s="149"/>
      <c r="FQ42" s="149"/>
      <c r="FR42" s="148"/>
      <c r="FS42" s="149"/>
      <c r="FT42" s="149"/>
      <c r="FU42" s="149"/>
      <c r="FV42" s="149"/>
      <c r="FW42" s="148"/>
      <c r="FX42" s="149"/>
      <c r="FY42" s="149"/>
      <c r="FZ42" s="149"/>
      <c r="GA42" s="149"/>
      <c r="GB42" s="148"/>
      <c r="GC42" s="149"/>
      <c r="GD42" s="149"/>
      <c r="GE42" s="149"/>
      <c r="GF42" s="149"/>
      <c r="GG42" s="148"/>
      <c r="GH42" s="149"/>
      <c r="GI42" s="149"/>
      <c r="GJ42" s="149"/>
      <c r="GK42" s="149"/>
      <c r="GL42" s="148"/>
      <c r="GM42" s="149"/>
      <c r="GN42" s="149"/>
      <c r="GO42" s="149"/>
      <c r="GP42" s="149"/>
      <c r="GQ42" s="148"/>
      <c r="GR42" s="149"/>
      <c r="GS42" s="149"/>
      <c r="GT42" s="149"/>
      <c r="GU42" s="149"/>
      <c r="GV42" s="148"/>
      <c r="GW42" s="149"/>
      <c r="GX42" s="149"/>
      <c r="GY42" s="149"/>
      <c r="GZ42" s="149"/>
      <c r="HA42" s="148"/>
      <c r="HB42" s="149"/>
      <c r="HC42" s="149"/>
      <c r="HD42" s="149"/>
      <c r="HE42" s="149"/>
      <c r="HF42" s="148"/>
      <c r="HG42" s="149"/>
      <c r="HH42" s="149"/>
      <c r="HI42" s="149"/>
      <c r="HJ42" s="149"/>
      <c r="HK42" s="148"/>
      <c r="HL42" s="149"/>
      <c r="HM42" s="149"/>
      <c r="HN42" s="149"/>
      <c r="HO42" s="149"/>
      <c r="HP42" s="21" t="str">
        <f>IF(Planilha!I141&lt;&gt;HP41,"VERIFIQUE","")</f>
        <v/>
      </c>
    </row>
    <row r="43" spans="1:224" ht="9">
      <c r="A43" s="177" t="str">
        <f>Planilha!C143</f>
        <v>06</v>
      </c>
      <c r="B43" s="158"/>
      <c r="C43" s="184"/>
      <c r="D43" s="16"/>
      <c r="E43" s="17"/>
      <c r="F43" s="17"/>
      <c r="G43" s="17"/>
      <c r="H43" s="17"/>
      <c r="I43" s="16"/>
      <c r="J43" s="17"/>
      <c r="K43" s="18"/>
      <c r="L43" s="18"/>
      <c r="M43" s="18"/>
      <c r="N43" s="16"/>
      <c r="O43" s="17"/>
      <c r="P43" s="19"/>
      <c r="Q43" s="19"/>
      <c r="R43" s="19"/>
      <c r="S43" s="16"/>
      <c r="T43" s="17"/>
      <c r="U43" s="19"/>
      <c r="V43" s="19"/>
      <c r="W43" s="19"/>
      <c r="X43" s="16"/>
      <c r="Y43" s="17"/>
      <c r="Z43" s="19"/>
      <c r="AA43" s="19"/>
      <c r="AB43" s="19"/>
      <c r="AC43" s="16"/>
      <c r="AD43" s="17"/>
      <c r="AE43" s="19"/>
      <c r="AF43" s="19"/>
      <c r="AG43" s="19"/>
      <c r="AH43" s="16"/>
      <c r="AI43" s="17"/>
      <c r="AJ43" s="19"/>
      <c r="AK43" s="19"/>
      <c r="AL43" s="19"/>
      <c r="AM43" s="16"/>
      <c r="AN43" s="17"/>
      <c r="AO43" s="19"/>
      <c r="AP43" s="19"/>
      <c r="AQ43" s="19"/>
      <c r="AR43" s="16"/>
      <c r="AS43" s="17"/>
      <c r="AT43" s="19"/>
      <c r="AU43" s="19"/>
      <c r="AV43" s="19"/>
      <c r="AW43" s="16"/>
      <c r="AX43" s="17"/>
      <c r="AY43" s="19"/>
      <c r="AZ43" s="19"/>
      <c r="BA43" s="19"/>
      <c r="BB43" s="16"/>
      <c r="BC43" s="17"/>
      <c r="BD43" s="19"/>
      <c r="BE43" s="19"/>
      <c r="BF43" s="19"/>
      <c r="BG43" s="760"/>
      <c r="BH43" s="761"/>
      <c r="BI43" s="763"/>
      <c r="BJ43" s="763"/>
      <c r="BK43" s="763"/>
      <c r="BL43" s="760"/>
      <c r="BM43" s="761"/>
      <c r="BN43" s="763"/>
      <c r="BO43" s="763"/>
      <c r="BP43" s="763"/>
      <c r="BQ43" s="760"/>
      <c r="BR43" s="761"/>
      <c r="BS43" s="763"/>
      <c r="BT43" s="763"/>
      <c r="BU43" s="763"/>
      <c r="BV43" s="760"/>
      <c r="BW43" s="761"/>
      <c r="BX43" s="763"/>
      <c r="BY43" s="763"/>
      <c r="BZ43" s="763"/>
      <c r="CA43" s="760"/>
      <c r="CB43" s="761"/>
      <c r="CC43" s="763"/>
      <c r="CD43" s="763"/>
      <c r="CE43" s="763"/>
      <c r="CF43" s="760"/>
      <c r="CG43" s="761"/>
      <c r="CH43" s="763"/>
      <c r="CI43" s="763"/>
      <c r="CJ43" s="763"/>
      <c r="CK43" s="760"/>
      <c r="CL43" s="761"/>
      <c r="CM43" s="763"/>
      <c r="CN43" s="763"/>
      <c r="CO43" s="763"/>
      <c r="CP43" s="799">
        <v>0.4</v>
      </c>
      <c r="CQ43" s="800"/>
      <c r="CR43" s="800"/>
      <c r="CS43" s="800"/>
      <c r="CT43" s="801"/>
      <c r="CU43" s="760"/>
      <c r="CV43" s="761"/>
      <c r="CW43" s="763"/>
      <c r="CX43" s="763"/>
      <c r="CY43" s="763"/>
      <c r="CZ43" s="760"/>
      <c r="DA43" s="761"/>
      <c r="DB43" s="763"/>
      <c r="DC43" s="763"/>
      <c r="DD43" s="763"/>
      <c r="DE43" s="760"/>
      <c r="DF43" s="761"/>
      <c r="DG43" s="763"/>
      <c r="DH43" s="763"/>
      <c r="DI43" s="763"/>
      <c r="DJ43" s="760"/>
      <c r="DK43" s="761"/>
      <c r="DL43" s="763"/>
      <c r="DM43" s="763"/>
      <c r="DN43" s="763"/>
      <c r="DO43" s="760"/>
      <c r="DP43" s="761"/>
      <c r="DQ43" s="763"/>
      <c r="DR43" s="763"/>
      <c r="DS43" s="763"/>
      <c r="DT43" s="799">
        <v>0.6</v>
      </c>
      <c r="DU43" s="800"/>
      <c r="DV43" s="800"/>
      <c r="DW43" s="800"/>
      <c r="DX43" s="801"/>
      <c r="DY43" s="16"/>
      <c r="DZ43" s="17"/>
      <c r="EA43" s="18"/>
      <c r="EB43" s="18"/>
      <c r="EC43" s="18"/>
      <c r="ED43" s="16"/>
      <c r="EE43" s="17"/>
      <c r="EF43" s="19"/>
      <c r="EG43" s="19"/>
      <c r="EH43" s="19"/>
      <c r="EI43" s="16"/>
      <c r="EJ43" s="17"/>
      <c r="EK43" s="19"/>
      <c r="EL43" s="19"/>
      <c r="EM43" s="19"/>
      <c r="EN43" s="16"/>
      <c r="EO43" s="17"/>
      <c r="EP43" s="19"/>
      <c r="EQ43" s="19"/>
      <c r="ER43" s="19"/>
      <c r="ES43" s="16"/>
      <c r="ET43" s="17"/>
      <c r="EU43" s="19"/>
      <c r="EV43" s="19"/>
      <c r="EW43" s="19"/>
      <c r="EX43" s="16"/>
      <c r="EY43" s="17"/>
      <c r="EZ43" s="19"/>
      <c r="FA43" s="19"/>
      <c r="FB43" s="19"/>
      <c r="FC43" s="16"/>
      <c r="FD43" s="17"/>
      <c r="FE43" s="19"/>
      <c r="FF43" s="19"/>
      <c r="FG43" s="19"/>
      <c r="FH43" s="16"/>
      <c r="FI43" s="17"/>
      <c r="FJ43" s="19"/>
      <c r="FK43" s="19"/>
      <c r="FL43" s="19"/>
      <c r="FM43" s="16"/>
      <c r="FN43" s="17"/>
      <c r="FO43" s="19"/>
      <c r="FP43" s="19"/>
      <c r="FQ43" s="19"/>
      <c r="FR43" s="16"/>
      <c r="FS43" s="17"/>
      <c r="FT43" s="19"/>
      <c r="FU43" s="19"/>
      <c r="FV43" s="19"/>
      <c r="FW43" s="16"/>
      <c r="FX43" s="17"/>
      <c r="FY43" s="19"/>
      <c r="FZ43" s="19"/>
      <c r="GA43" s="19"/>
      <c r="GB43" s="16"/>
      <c r="GC43" s="17"/>
      <c r="GD43" s="19"/>
      <c r="GE43" s="19"/>
      <c r="GF43" s="19"/>
      <c r="GG43" s="16"/>
      <c r="GH43" s="17"/>
      <c r="GI43" s="19"/>
      <c r="GJ43" s="19"/>
      <c r="GK43" s="19"/>
      <c r="GL43" s="16"/>
      <c r="GM43" s="17"/>
      <c r="GN43" s="19"/>
      <c r="GO43" s="19"/>
      <c r="GP43" s="19"/>
      <c r="GQ43" s="16"/>
      <c r="GR43" s="17"/>
      <c r="GS43" s="19"/>
      <c r="GT43" s="19"/>
      <c r="GU43" s="19"/>
      <c r="GV43" s="16"/>
      <c r="GW43" s="17"/>
      <c r="GX43" s="19"/>
      <c r="GY43" s="19"/>
      <c r="GZ43" s="19"/>
      <c r="HA43" s="16"/>
      <c r="HB43" s="17"/>
      <c r="HC43" s="19"/>
      <c r="HD43" s="19"/>
      <c r="HE43" s="19"/>
      <c r="HF43" s="16"/>
      <c r="HG43" s="17"/>
      <c r="HH43" s="19"/>
      <c r="HI43" s="19"/>
      <c r="HJ43" s="19"/>
      <c r="HK43" s="16"/>
      <c r="HL43" s="17"/>
      <c r="HM43" s="19"/>
      <c r="HN43" s="19"/>
      <c r="HO43" s="19"/>
      <c r="HP43" s="179"/>
    </row>
    <row r="44" spans="1:224" ht="9">
      <c r="A44" s="177"/>
      <c r="B44" s="158" t="str">
        <f>Planilha!D143</f>
        <v>PROJETOS ADICIONAIS E RELATÓRIOS - TODOS OS PROJETOS SERÃO DESENVOLVIDOS EM BIM</v>
      </c>
      <c r="C44" s="180"/>
      <c r="D44" s="7"/>
      <c r="E44" s="6">
        <f>Planilha!$I$148*Cronograma!D45</f>
        <v>0</v>
      </c>
      <c r="F44" s="6"/>
      <c r="G44" s="6"/>
      <c r="H44" s="6"/>
      <c r="I44" s="7"/>
      <c r="J44" s="6">
        <f>Planilha!$I$148*Cronograma!I45</f>
        <v>0</v>
      </c>
      <c r="K44" s="6"/>
      <c r="L44" s="6"/>
      <c r="M44" s="6"/>
      <c r="N44" s="7"/>
      <c r="O44" s="6">
        <f>Planilha!$I$148*Cronograma!N45</f>
        <v>0</v>
      </c>
      <c r="P44" s="6"/>
      <c r="Q44" s="6"/>
      <c r="R44" s="6"/>
      <c r="S44" s="7"/>
      <c r="T44" s="6">
        <f>Planilha!$I$148*Cronograma!S45</f>
        <v>0</v>
      </c>
      <c r="U44" s="6"/>
      <c r="V44" s="6"/>
      <c r="W44" s="6"/>
      <c r="X44" s="7"/>
      <c r="Y44" s="6">
        <f>Planilha!$I$148*Cronograma!X45</f>
        <v>0</v>
      </c>
      <c r="Z44" s="6"/>
      <c r="AA44" s="6"/>
      <c r="AB44" s="6"/>
      <c r="AC44" s="7"/>
      <c r="AD44" s="6">
        <f>Planilha!$I$148*Cronograma!AC45</f>
        <v>0</v>
      </c>
      <c r="AE44" s="6"/>
      <c r="AF44" s="6"/>
      <c r="AG44" s="6"/>
      <c r="AH44" s="7"/>
      <c r="AI44" s="6">
        <f>Planilha!$I$148*Cronograma!AH45</f>
        <v>0</v>
      </c>
      <c r="AJ44" s="6"/>
      <c r="AK44" s="6"/>
      <c r="AL44" s="6"/>
      <c r="AM44" s="7"/>
      <c r="AN44" s="6">
        <f>Planilha!$I$148*Cronograma!AM45</f>
        <v>0</v>
      </c>
      <c r="AO44" s="6"/>
      <c r="AP44" s="6"/>
      <c r="AQ44" s="6"/>
      <c r="AR44" s="7"/>
      <c r="AS44" s="6">
        <f>Planilha!$I$148*Cronograma!AR45</f>
        <v>0</v>
      </c>
      <c r="AT44" s="6"/>
      <c r="AU44" s="6"/>
      <c r="AV44" s="6"/>
      <c r="AW44" s="7"/>
      <c r="AX44" s="6">
        <f>Planilha!$I$148*Cronograma!AW45</f>
        <v>0</v>
      </c>
      <c r="AY44" s="6"/>
      <c r="AZ44" s="6"/>
      <c r="BA44" s="6"/>
      <c r="BB44" s="7"/>
      <c r="BC44" s="6">
        <f>Planilha!$I$148*Cronograma!BB45</f>
        <v>0</v>
      </c>
      <c r="BD44" s="6"/>
      <c r="BE44" s="6"/>
      <c r="BF44" s="6"/>
      <c r="BG44" s="7"/>
      <c r="BH44" s="6">
        <f>Planilha!$I$148*Cronograma!BG45</f>
        <v>0</v>
      </c>
      <c r="BI44" s="6"/>
      <c r="BJ44" s="6"/>
      <c r="BK44" s="6"/>
      <c r="BL44" s="7"/>
      <c r="BM44" s="6">
        <f>Planilha!$I$148*Cronograma!BL45</f>
        <v>0</v>
      </c>
      <c r="BN44" s="6"/>
      <c r="BO44" s="6"/>
      <c r="BP44" s="6"/>
      <c r="BQ44" s="7"/>
      <c r="BR44" s="6">
        <f>Planilha!$I$148*Cronograma!BQ45</f>
        <v>0</v>
      </c>
      <c r="BS44" s="6"/>
      <c r="BT44" s="6"/>
      <c r="BU44" s="6"/>
      <c r="BV44" s="7"/>
      <c r="BW44" s="6">
        <f>Planilha!$I$148*Cronograma!BV45</f>
        <v>0</v>
      </c>
      <c r="BX44" s="6"/>
      <c r="BY44" s="6"/>
      <c r="BZ44" s="6"/>
      <c r="CA44" s="7"/>
      <c r="CB44" s="6">
        <f>Planilha!$I$148*Cronograma!CA45</f>
        <v>0</v>
      </c>
      <c r="CC44" s="6"/>
      <c r="CD44" s="6"/>
      <c r="CE44" s="6"/>
      <c r="CF44" s="7"/>
      <c r="CG44" s="6">
        <f>Planilha!$I$148*Cronograma!CF45</f>
        <v>0</v>
      </c>
      <c r="CH44" s="6"/>
      <c r="CI44" s="6"/>
      <c r="CJ44" s="6"/>
      <c r="CK44" s="7"/>
      <c r="CL44" s="6">
        <f>Planilha!$I$148*Cronograma!CK45</f>
        <v>0</v>
      </c>
      <c r="CM44" s="6"/>
      <c r="CN44" s="6"/>
      <c r="CO44" s="6"/>
      <c r="CP44" s="7"/>
      <c r="CQ44" s="6">
        <f>Planilha!$I$148*Cronograma!CP45</f>
        <v>26965.439999999999</v>
      </c>
      <c r="CR44" s="6"/>
      <c r="CS44" s="6"/>
      <c r="CT44" s="6"/>
      <c r="CU44" s="7"/>
      <c r="CV44" s="6">
        <f>Planilha!$I$148*Cronograma!CU45</f>
        <v>0</v>
      </c>
      <c r="CW44" s="6"/>
      <c r="CX44" s="6"/>
      <c r="CY44" s="6"/>
      <c r="CZ44" s="7"/>
      <c r="DA44" s="6">
        <f>Planilha!$I$148*Cronograma!CZ45</f>
        <v>0</v>
      </c>
      <c r="DB44" s="6"/>
      <c r="DC44" s="6"/>
      <c r="DD44" s="6"/>
      <c r="DE44" s="7"/>
      <c r="DF44" s="6">
        <f>Planilha!$I$148*Cronograma!DE45</f>
        <v>0</v>
      </c>
      <c r="DG44" s="6"/>
      <c r="DH44" s="6"/>
      <c r="DI44" s="6"/>
      <c r="DJ44" s="7"/>
      <c r="DK44" s="6">
        <f>Planilha!$I$148*Cronograma!DJ45</f>
        <v>0</v>
      </c>
      <c r="DL44" s="6"/>
      <c r="DM44" s="6"/>
      <c r="DN44" s="6"/>
      <c r="DO44" s="7"/>
      <c r="DP44" s="6">
        <f>Planilha!$I$148*Cronograma!DO45</f>
        <v>0</v>
      </c>
      <c r="DQ44" s="6"/>
      <c r="DR44" s="6"/>
      <c r="DS44" s="6"/>
      <c r="DT44" s="7"/>
      <c r="DU44" s="6">
        <f>Planilha!$I$148*Cronograma!DT45</f>
        <v>40448.160000000003</v>
      </c>
      <c r="DV44" s="6"/>
      <c r="DW44" s="6"/>
      <c r="DX44" s="6"/>
      <c r="DY44" s="7"/>
      <c r="DZ44" s="6">
        <f>Planilha!$I$148*Cronograma!DY45</f>
        <v>0</v>
      </c>
      <c r="EA44" s="6"/>
      <c r="EB44" s="6"/>
      <c r="EC44" s="6"/>
      <c r="ED44" s="7"/>
      <c r="EE44" s="6">
        <f>Planilha!$I$148*Cronograma!ED45</f>
        <v>0</v>
      </c>
      <c r="EF44" s="6"/>
      <c r="EG44" s="6"/>
      <c r="EH44" s="6"/>
      <c r="EI44" s="7"/>
      <c r="EJ44" s="6">
        <f>Planilha!$I$148*Cronograma!EI45</f>
        <v>0</v>
      </c>
      <c r="EK44" s="6"/>
      <c r="EL44" s="6"/>
      <c r="EM44" s="6"/>
      <c r="EN44" s="7"/>
      <c r="EO44" s="6">
        <f>Planilha!$I$148*Cronograma!EN45</f>
        <v>0</v>
      </c>
      <c r="EP44" s="6"/>
      <c r="EQ44" s="6"/>
      <c r="ER44" s="6"/>
      <c r="ES44" s="7"/>
      <c r="ET44" s="6">
        <f>Planilha!$I$148*Cronograma!ES45</f>
        <v>0</v>
      </c>
      <c r="EU44" s="6"/>
      <c r="EV44" s="6"/>
      <c r="EW44" s="6"/>
      <c r="EX44" s="7"/>
      <c r="EY44" s="6">
        <f>Planilha!$I$148*Cronograma!EX45</f>
        <v>0</v>
      </c>
      <c r="EZ44" s="6"/>
      <c r="FA44" s="6"/>
      <c r="FB44" s="6"/>
      <c r="FC44" s="7"/>
      <c r="FD44" s="6">
        <f>Planilha!$I$148*Cronograma!FC45</f>
        <v>0</v>
      </c>
      <c r="FE44" s="6"/>
      <c r="FF44" s="6"/>
      <c r="FG44" s="6"/>
      <c r="FH44" s="7"/>
      <c r="FI44" s="6">
        <f>Planilha!$I$148*Cronograma!FH45</f>
        <v>0</v>
      </c>
      <c r="FJ44" s="6"/>
      <c r="FK44" s="6"/>
      <c r="FL44" s="6"/>
      <c r="FM44" s="7"/>
      <c r="FN44" s="6">
        <f>Planilha!$I$148*Cronograma!FM45</f>
        <v>0</v>
      </c>
      <c r="FO44" s="6"/>
      <c r="FP44" s="6"/>
      <c r="FQ44" s="6"/>
      <c r="FR44" s="7"/>
      <c r="FS44" s="6">
        <f>Planilha!$I$148*Cronograma!FR45</f>
        <v>0</v>
      </c>
      <c r="FT44" s="6"/>
      <c r="FU44" s="6"/>
      <c r="FV44" s="6"/>
      <c r="FW44" s="7"/>
      <c r="FX44" s="6">
        <f>Planilha!$I$148*Cronograma!FW45</f>
        <v>0</v>
      </c>
      <c r="FY44" s="6"/>
      <c r="FZ44" s="6"/>
      <c r="GA44" s="6"/>
      <c r="GB44" s="7"/>
      <c r="GC44" s="6">
        <f>Planilha!$I$148*Cronograma!GB45</f>
        <v>0</v>
      </c>
      <c r="GD44" s="6"/>
      <c r="GE44" s="6"/>
      <c r="GF44" s="6"/>
      <c r="GG44" s="7"/>
      <c r="GH44" s="6">
        <f>Planilha!$I$148*Cronograma!GG45</f>
        <v>0</v>
      </c>
      <c r="GI44" s="6"/>
      <c r="GJ44" s="6"/>
      <c r="GK44" s="6"/>
      <c r="GL44" s="7"/>
      <c r="GM44" s="6">
        <f>Planilha!$I$148*Cronograma!GL45</f>
        <v>0</v>
      </c>
      <c r="GN44" s="6"/>
      <c r="GO44" s="6"/>
      <c r="GP44" s="6"/>
      <c r="GQ44" s="7"/>
      <c r="GR44" s="6">
        <f>Planilha!$I$148*Cronograma!GQ45</f>
        <v>0</v>
      </c>
      <c r="GS44" s="6"/>
      <c r="GT44" s="6"/>
      <c r="GU44" s="6"/>
      <c r="GV44" s="7"/>
      <c r="GW44" s="6">
        <f>Planilha!$I$148*Cronograma!GV45</f>
        <v>0</v>
      </c>
      <c r="GX44" s="6"/>
      <c r="GY44" s="6"/>
      <c r="GZ44" s="6"/>
      <c r="HA44" s="7"/>
      <c r="HB44" s="6">
        <f>Planilha!$I$148*Cronograma!HA45</f>
        <v>0</v>
      </c>
      <c r="HC44" s="6"/>
      <c r="HD44" s="6"/>
      <c r="HE44" s="6"/>
      <c r="HF44" s="7"/>
      <c r="HG44" s="6">
        <f>Planilha!$I$148*Cronograma!HF45</f>
        <v>0</v>
      </c>
      <c r="HH44" s="6"/>
      <c r="HI44" s="6"/>
      <c r="HJ44" s="6"/>
      <c r="HK44" s="7"/>
      <c r="HL44" s="6">
        <f>Planilha!$I$148*Cronograma!HK45</f>
        <v>0</v>
      </c>
      <c r="HM44" s="6"/>
      <c r="HN44" s="6"/>
      <c r="HO44" s="6"/>
      <c r="HP44" s="181">
        <f>SUM(D44:HO44)</f>
        <v>67413.600000000006</v>
      </c>
    </row>
    <row r="45" spans="1:224" ht="9">
      <c r="A45" s="182"/>
      <c r="B45" s="187"/>
      <c r="C45" s="186"/>
      <c r="D45" s="148"/>
      <c r="E45" s="149"/>
      <c r="F45" s="149"/>
      <c r="G45" s="149"/>
      <c r="H45" s="149"/>
      <c r="I45" s="148"/>
      <c r="J45" s="149"/>
      <c r="K45" s="149"/>
      <c r="L45" s="149"/>
      <c r="M45" s="149"/>
      <c r="N45" s="148"/>
      <c r="O45" s="149"/>
      <c r="P45" s="149"/>
      <c r="Q45" s="149"/>
      <c r="R45" s="149"/>
      <c r="S45" s="148"/>
      <c r="T45" s="149"/>
      <c r="U45" s="149"/>
      <c r="V45" s="149"/>
      <c r="W45" s="149"/>
      <c r="X45" s="148"/>
      <c r="Y45" s="149"/>
      <c r="Z45" s="149"/>
      <c r="AA45" s="149"/>
      <c r="AB45" s="149"/>
      <c r="AC45" s="148"/>
      <c r="AD45" s="149"/>
      <c r="AE45" s="149"/>
      <c r="AF45" s="149"/>
      <c r="AG45" s="149"/>
      <c r="AH45" s="148"/>
      <c r="AI45" s="149"/>
      <c r="AJ45" s="149"/>
      <c r="AK45" s="149"/>
      <c r="AL45" s="149"/>
      <c r="AM45" s="148"/>
      <c r="AN45" s="149"/>
      <c r="AO45" s="149"/>
      <c r="AP45" s="149"/>
      <c r="AQ45" s="149"/>
      <c r="AR45" s="148"/>
      <c r="AS45" s="149"/>
      <c r="AT45" s="149"/>
      <c r="AU45" s="149"/>
      <c r="AV45" s="149"/>
      <c r="AW45" s="148"/>
      <c r="AX45" s="149"/>
      <c r="AY45" s="149"/>
      <c r="AZ45" s="149"/>
      <c r="BA45" s="149"/>
      <c r="BB45" s="148"/>
      <c r="BC45" s="149"/>
      <c r="BD45" s="149"/>
      <c r="BE45" s="149"/>
      <c r="BF45" s="149"/>
      <c r="BG45" s="148"/>
      <c r="BH45" s="149"/>
      <c r="BI45" s="149"/>
      <c r="BJ45" s="149"/>
      <c r="BK45" s="149"/>
      <c r="BL45" s="148"/>
      <c r="BM45" s="149"/>
      <c r="BN45" s="149"/>
      <c r="BO45" s="149"/>
      <c r="BP45" s="149"/>
      <c r="BQ45" s="148"/>
      <c r="BR45" s="149"/>
      <c r="BS45" s="149"/>
      <c r="BT45" s="149"/>
      <c r="BU45" s="149"/>
      <c r="BV45" s="148"/>
      <c r="BW45" s="149"/>
      <c r="BX45" s="149"/>
      <c r="BY45" s="149"/>
      <c r="BZ45" s="149"/>
      <c r="CA45" s="148"/>
      <c r="CB45" s="149"/>
      <c r="CC45" s="149"/>
      <c r="CD45" s="149"/>
      <c r="CE45" s="149"/>
      <c r="CF45" s="148"/>
      <c r="CG45" s="149"/>
      <c r="CH45" s="149"/>
      <c r="CI45" s="149"/>
      <c r="CJ45" s="149"/>
      <c r="CK45" s="148"/>
      <c r="CL45" s="149"/>
      <c r="CM45" s="149"/>
      <c r="CN45" s="149"/>
      <c r="CO45" s="149"/>
      <c r="CP45" s="148">
        <v>0.4</v>
      </c>
      <c r="CQ45" s="149"/>
      <c r="CR45" s="149"/>
      <c r="CS45" s="149"/>
      <c r="CT45" s="149"/>
      <c r="CU45" s="148"/>
      <c r="CV45" s="149"/>
      <c r="CW45" s="149"/>
      <c r="CX45" s="149"/>
      <c r="CY45" s="149"/>
      <c r="CZ45" s="148"/>
      <c r="DA45" s="149"/>
      <c r="DB45" s="149"/>
      <c r="DC45" s="149"/>
      <c r="DD45" s="149"/>
      <c r="DE45" s="148"/>
      <c r="DF45" s="149"/>
      <c r="DG45" s="149"/>
      <c r="DH45" s="149"/>
      <c r="DI45" s="149"/>
      <c r="DJ45" s="148"/>
      <c r="DK45" s="149"/>
      <c r="DL45" s="149"/>
      <c r="DM45" s="149"/>
      <c r="DN45" s="149"/>
      <c r="DO45" s="148"/>
      <c r="DP45" s="149"/>
      <c r="DQ45" s="149"/>
      <c r="DR45" s="149"/>
      <c r="DS45" s="149"/>
      <c r="DT45" s="148">
        <v>0.6</v>
      </c>
      <c r="DU45" s="149"/>
      <c r="DV45" s="149"/>
      <c r="DW45" s="149"/>
      <c r="DX45" s="149"/>
      <c r="DY45" s="148"/>
      <c r="DZ45" s="149"/>
      <c r="EA45" s="149"/>
      <c r="EB45" s="149"/>
      <c r="EC45" s="149"/>
      <c r="ED45" s="148"/>
      <c r="EE45" s="149"/>
      <c r="EF45" s="149"/>
      <c r="EG45" s="149"/>
      <c r="EH45" s="149"/>
      <c r="EI45" s="148"/>
      <c r="EJ45" s="149"/>
      <c r="EK45" s="149"/>
      <c r="EL45" s="149"/>
      <c r="EM45" s="149"/>
      <c r="EN45" s="148"/>
      <c r="EO45" s="149"/>
      <c r="EP45" s="149"/>
      <c r="EQ45" s="149"/>
      <c r="ER45" s="149"/>
      <c r="ES45" s="148"/>
      <c r="ET45" s="149"/>
      <c r="EU45" s="149"/>
      <c r="EV45" s="149"/>
      <c r="EW45" s="149"/>
      <c r="EX45" s="148"/>
      <c r="EY45" s="149"/>
      <c r="EZ45" s="149"/>
      <c r="FA45" s="149"/>
      <c r="FB45" s="149"/>
      <c r="FC45" s="148"/>
      <c r="FD45" s="149"/>
      <c r="FE45" s="149"/>
      <c r="FF45" s="149"/>
      <c r="FG45" s="149"/>
      <c r="FH45" s="148"/>
      <c r="FI45" s="149"/>
      <c r="FJ45" s="149"/>
      <c r="FK45" s="149"/>
      <c r="FL45" s="149"/>
      <c r="FM45" s="148"/>
      <c r="FN45" s="149"/>
      <c r="FO45" s="149"/>
      <c r="FP45" s="149"/>
      <c r="FQ45" s="149"/>
      <c r="FR45" s="148"/>
      <c r="FS45" s="149"/>
      <c r="FT45" s="149"/>
      <c r="FU45" s="149"/>
      <c r="FV45" s="149"/>
      <c r="FW45" s="148"/>
      <c r="FX45" s="149"/>
      <c r="FY45" s="149"/>
      <c r="FZ45" s="149"/>
      <c r="GA45" s="149"/>
      <c r="GB45" s="148"/>
      <c r="GC45" s="149"/>
      <c r="GD45" s="149"/>
      <c r="GE45" s="149"/>
      <c r="GF45" s="149"/>
      <c r="GG45" s="148"/>
      <c r="GH45" s="149"/>
      <c r="GI45" s="149"/>
      <c r="GJ45" s="149"/>
      <c r="GK45" s="149"/>
      <c r="GL45" s="148"/>
      <c r="GM45" s="149"/>
      <c r="GN45" s="149"/>
      <c r="GO45" s="149"/>
      <c r="GP45" s="149"/>
      <c r="GQ45" s="148"/>
      <c r="GR45" s="149"/>
      <c r="GS45" s="149"/>
      <c r="GT45" s="149"/>
      <c r="GU45" s="149"/>
      <c r="GV45" s="148"/>
      <c r="GW45" s="149"/>
      <c r="GX45" s="149"/>
      <c r="GY45" s="149"/>
      <c r="GZ45" s="149"/>
      <c r="HA45" s="148"/>
      <c r="HB45" s="149"/>
      <c r="HC45" s="149"/>
      <c r="HD45" s="149"/>
      <c r="HE45" s="149"/>
      <c r="HF45" s="148"/>
      <c r="HG45" s="149"/>
      <c r="HH45" s="149"/>
      <c r="HI45" s="149"/>
      <c r="HJ45" s="149"/>
      <c r="HK45" s="148"/>
      <c r="HL45" s="149"/>
      <c r="HM45" s="149"/>
      <c r="HN45" s="149"/>
      <c r="HO45" s="149"/>
      <c r="HP45" s="21" t="str">
        <f>IF(Planilha!I148&lt;&gt;HP44,"VERIFIQUE","")</f>
        <v/>
      </c>
    </row>
    <row r="46" spans="1:224" ht="9">
      <c r="A46" s="177" t="str">
        <f>Planilha!C150</f>
        <v>07</v>
      </c>
      <c r="B46" s="158"/>
      <c r="C46" s="184"/>
      <c r="D46" s="16"/>
      <c r="E46" s="17"/>
      <c r="F46" s="17"/>
      <c r="G46" s="17"/>
      <c r="H46" s="17"/>
      <c r="I46" s="760"/>
      <c r="J46" s="761"/>
      <c r="K46" s="762"/>
      <c r="L46" s="762"/>
      <c r="M46" s="762"/>
      <c r="N46" s="760"/>
      <c r="O46" s="761"/>
      <c r="P46" s="763"/>
      <c r="Q46" s="763"/>
      <c r="R46" s="763"/>
      <c r="S46" s="760"/>
      <c r="T46" s="761"/>
      <c r="U46" s="763"/>
      <c r="V46" s="763"/>
      <c r="W46" s="763"/>
      <c r="X46" s="799">
        <v>0.05</v>
      </c>
      <c r="Y46" s="800"/>
      <c r="Z46" s="800"/>
      <c r="AA46" s="800"/>
      <c r="AB46" s="801"/>
      <c r="AC46" s="760"/>
      <c r="AD46" s="761"/>
      <c r="AE46" s="763"/>
      <c r="AF46" s="763"/>
      <c r="AG46" s="763"/>
      <c r="AH46" s="760"/>
      <c r="AI46" s="761"/>
      <c r="AJ46" s="763"/>
      <c r="AK46" s="763"/>
      <c r="AL46" s="763"/>
      <c r="AM46" s="760"/>
      <c r="AN46" s="761"/>
      <c r="AO46" s="763"/>
      <c r="AP46" s="763"/>
      <c r="AQ46" s="763"/>
      <c r="AR46" s="760"/>
      <c r="AS46" s="761"/>
      <c r="AT46" s="763"/>
      <c r="AU46" s="763"/>
      <c r="AV46" s="763"/>
      <c r="AW46" s="760"/>
      <c r="AX46" s="761"/>
      <c r="AY46" s="763"/>
      <c r="AZ46" s="763"/>
      <c r="BA46" s="763"/>
      <c r="BB46" s="799">
        <v>0.15</v>
      </c>
      <c r="BC46" s="800"/>
      <c r="BD46" s="800"/>
      <c r="BE46" s="800"/>
      <c r="BF46" s="801"/>
      <c r="BG46" s="760"/>
      <c r="BH46" s="761"/>
      <c r="BI46" s="763"/>
      <c r="BJ46" s="763"/>
      <c r="BK46" s="763"/>
      <c r="BL46" s="760"/>
      <c r="BM46" s="761"/>
      <c r="BN46" s="763"/>
      <c r="BO46" s="763"/>
      <c r="BP46" s="763"/>
      <c r="BQ46" s="760"/>
      <c r="BR46" s="761"/>
      <c r="BS46" s="763"/>
      <c r="BT46" s="763"/>
      <c r="BU46" s="763"/>
      <c r="BV46" s="760"/>
      <c r="BW46" s="761"/>
      <c r="BX46" s="763"/>
      <c r="BY46" s="763"/>
      <c r="BZ46" s="763"/>
      <c r="CA46" s="760"/>
      <c r="CB46" s="761"/>
      <c r="CC46" s="763"/>
      <c r="CD46" s="763"/>
      <c r="CE46" s="763"/>
      <c r="CF46" s="760"/>
      <c r="CG46" s="761"/>
      <c r="CH46" s="763"/>
      <c r="CI46" s="763"/>
      <c r="CJ46" s="763"/>
      <c r="CK46" s="760"/>
      <c r="CL46" s="761"/>
      <c r="CM46" s="763"/>
      <c r="CN46" s="763"/>
      <c r="CO46" s="763"/>
      <c r="CP46" s="799">
        <v>0.35</v>
      </c>
      <c r="CQ46" s="800"/>
      <c r="CR46" s="800"/>
      <c r="CS46" s="800"/>
      <c r="CT46" s="801"/>
      <c r="CU46" s="760"/>
      <c r="CV46" s="761"/>
      <c r="CW46" s="763"/>
      <c r="CX46" s="763"/>
      <c r="CY46" s="763"/>
      <c r="CZ46" s="760"/>
      <c r="DA46" s="761"/>
      <c r="DB46" s="763"/>
      <c r="DC46" s="763"/>
      <c r="DD46" s="763"/>
      <c r="DE46" s="760"/>
      <c r="DF46" s="761"/>
      <c r="DG46" s="763"/>
      <c r="DH46" s="763"/>
      <c r="DI46" s="763"/>
      <c r="DJ46" s="760"/>
      <c r="DK46" s="761"/>
      <c r="DL46" s="763"/>
      <c r="DM46" s="763"/>
      <c r="DN46" s="763"/>
      <c r="DO46" s="760"/>
      <c r="DP46" s="761"/>
      <c r="DQ46" s="763"/>
      <c r="DR46" s="763"/>
      <c r="DS46" s="763"/>
      <c r="DT46" s="799">
        <v>0.5</v>
      </c>
      <c r="DU46" s="800"/>
      <c r="DV46" s="800"/>
      <c r="DW46" s="800"/>
      <c r="DX46" s="801"/>
      <c r="DY46" s="16"/>
      <c r="DZ46" s="17"/>
      <c r="EA46" s="18"/>
      <c r="EB46" s="18"/>
      <c r="EC46" s="18"/>
      <c r="ED46" s="16"/>
      <c r="EE46" s="17"/>
      <c r="EF46" s="19"/>
      <c r="EG46" s="19"/>
      <c r="EH46" s="19"/>
      <c r="EI46" s="16"/>
      <c r="EJ46" s="17"/>
      <c r="EK46" s="19"/>
      <c r="EL46" s="19"/>
      <c r="EM46" s="19"/>
      <c r="EN46" s="16"/>
      <c r="EO46" s="17"/>
      <c r="EP46" s="19"/>
      <c r="EQ46" s="19"/>
      <c r="ER46" s="19"/>
      <c r="ES46" s="16"/>
      <c r="ET46" s="17"/>
      <c r="EU46" s="19"/>
      <c r="EV46" s="19"/>
      <c r="EW46" s="19"/>
      <c r="EX46" s="16"/>
      <c r="EY46" s="17"/>
      <c r="EZ46" s="19"/>
      <c r="FA46" s="19"/>
      <c r="FB46" s="19"/>
      <c r="FC46" s="16"/>
      <c r="FD46" s="17"/>
      <c r="FE46" s="19"/>
      <c r="FF46" s="19"/>
      <c r="FG46" s="19"/>
      <c r="FH46" s="16"/>
      <c r="FI46" s="17"/>
      <c r="FJ46" s="19"/>
      <c r="FK46" s="19"/>
      <c r="FL46" s="19"/>
      <c r="FM46" s="16"/>
      <c r="FN46" s="17"/>
      <c r="FO46" s="19"/>
      <c r="FP46" s="19"/>
      <c r="FQ46" s="19"/>
      <c r="FR46" s="16"/>
      <c r="FS46" s="17"/>
      <c r="FT46" s="19"/>
      <c r="FU46" s="19"/>
      <c r="FV46" s="19"/>
      <c r="FW46" s="16"/>
      <c r="FX46" s="17"/>
      <c r="FY46" s="19"/>
      <c r="FZ46" s="19"/>
      <c r="GA46" s="19"/>
      <c r="GB46" s="16"/>
      <c r="GC46" s="17"/>
      <c r="GD46" s="19"/>
      <c r="GE46" s="19"/>
      <c r="GF46" s="19"/>
      <c r="GG46" s="16"/>
      <c r="GH46" s="17"/>
      <c r="GI46" s="19"/>
      <c r="GJ46" s="19"/>
      <c r="GK46" s="19"/>
      <c r="GL46" s="16"/>
      <c r="GM46" s="17"/>
      <c r="GN46" s="19"/>
      <c r="GO46" s="19"/>
      <c r="GP46" s="19"/>
      <c r="GQ46" s="16"/>
      <c r="GR46" s="17"/>
      <c r="GS46" s="19"/>
      <c r="GT46" s="19"/>
      <c r="GU46" s="19"/>
      <c r="GV46" s="16"/>
      <c r="GW46" s="17"/>
      <c r="GX46" s="19"/>
      <c r="GY46" s="19"/>
      <c r="GZ46" s="19"/>
      <c r="HA46" s="16"/>
      <c r="HB46" s="17"/>
      <c r="HC46" s="19"/>
      <c r="HD46" s="19"/>
      <c r="HE46" s="19"/>
      <c r="HF46" s="16"/>
      <c r="HG46" s="17"/>
      <c r="HH46" s="19"/>
      <c r="HI46" s="19"/>
      <c r="HJ46" s="19"/>
      <c r="HK46" s="16"/>
      <c r="HL46" s="17"/>
      <c r="HM46" s="19"/>
      <c r="HN46" s="19"/>
      <c r="HO46" s="19"/>
      <c r="HP46" s="179"/>
    </row>
    <row r="47" spans="1:224" ht="9">
      <c r="A47" s="177"/>
      <c r="B47" s="158" t="str">
        <f>Planilha!D150</f>
        <v>ORÇAMENTO E CRONOGRAMA</v>
      </c>
      <c r="C47" s="180"/>
      <c r="D47" s="7"/>
      <c r="E47" s="6">
        <f>Planilha!$I$152*Cronograma!D48</f>
        <v>0</v>
      </c>
      <c r="F47" s="6"/>
      <c r="G47" s="6"/>
      <c r="H47" s="6"/>
      <c r="I47" s="7"/>
      <c r="J47" s="6">
        <f>Planilha!$I$152*Cronograma!I48</f>
        <v>0</v>
      </c>
      <c r="K47" s="6"/>
      <c r="L47" s="6"/>
      <c r="M47" s="6"/>
      <c r="N47" s="7"/>
      <c r="O47" s="6">
        <f>Planilha!$I$152*Cronograma!N48</f>
        <v>0</v>
      </c>
      <c r="P47" s="6"/>
      <c r="Q47" s="6"/>
      <c r="R47" s="6"/>
      <c r="S47" s="7"/>
      <c r="T47" s="6">
        <f>Planilha!$I$152*Cronograma!S48</f>
        <v>0</v>
      </c>
      <c r="U47" s="6"/>
      <c r="V47" s="6"/>
      <c r="W47" s="6"/>
      <c r="X47" s="7"/>
      <c r="Y47" s="6">
        <f>Planilha!$I$152*Cronograma!X48</f>
        <v>4579.8500000000004</v>
      </c>
      <c r="Z47" s="6"/>
      <c r="AA47" s="6"/>
      <c r="AB47" s="6"/>
      <c r="AC47" s="7"/>
      <c r="AD47" s="6">
        <f>Planilha!$I$152*Cronograma!AC48</f>
        <v>0</v>
      </c>
      <c r="AE47" s="6"/>
      <c r="AF47" s="6"/>
      <c r="AG47" s="6"/>
      <c r="AH47" s="7"/>
      <c r="AI47" s="6">
        <f>Planilha!$I$152*Cronograma!AH48</f>
        <v>0</v>
      </c>
      <c r="AJ47" s="6"/>
      <c r="AK47" s="6"/>
      <c r="AL47" s="6"/>
      <c r="AM47" s="7"/>
      <c r="AN47" s="6">
        <f>Planilha!$I$152*Cronograma!AM48</f>
        <v>0</v>
      </c>
      <c r="AO47" s="6"/>
      <c r="AP47" s="6"/>
      <c r="AQ47" s="6"/>
      <c r="AR47" s="7"/>
      <c r="AS47" s="6">
        <f>Planilha!$I$152*Cronograma!AR48</f>
        <v>0</v>
      </c>
      <c r="AT47" s="6"/>
      <c r="AU47" s="6"/>
      <c r="AV47" s="6"/>
      <c r="AW47" s="7"/>
      <c r="AX47" s="6">
        <f>Planilha!$I$152*Cronograma!AW48</f>
        <v>0</v>
      </c>
      <c r="AY47" s="6"/>
      <c r="AZ47" s="6"/>
      <c r="BA47" s="6"/>
      <c r="BB47" s="7"/>
      <c r="BC47" s="6">
        <f>Planilha!$I$152*Cronograma!BB48</f>
        <v>13739.54</v>
      </c>
      <c r="BD47" s="6"/>
      <c r="BE47" s="6"/>
      <c r="BF47" s="6"/>
      <c r="BG47" s="7"/>
      <c r="BH47" s="6">
        <f>Planilha!$I$152*Cronograma!BG48</f>
        <v>0</v>
      </c>
      <c r="BI47" s="6"/>
      <c r="BJ47" s="6"/>
      <c r="BK47" s="6"/>
      <c r="BL47" s="7"/>
      <c r="BM47" s="6">
        <f>Planilha!$I$152*Cronograma!BL48</f>
        <v>0</v>
      </c>
      <c r="BN47" s="6"/>
      <c r="BO47" s="6"/>
      <c r="BP47" s="6"/>
      <c r="BQ47" s="7"/>
      <c r="BR47" s="6">
        <f>Planilha!$I$152*Cronograma!BQ48</f>
        <v>0</v>
      </c>
      <c r="BS47" s="6"/>
      <c r="BT47" s="6"/>
      <c r="BU47" s="6"/>
      <c r="BV47" s="7"/>
      <c r="BW47" s="6">
        <f>Planilha!$I$152*Cronograma!BV48</f>
        <v>0</v>
      </c>
      <c r="BX47" s="6"/>
      <c r="BY47" s="6"/>
      <c r="BZ47" s="6"/>
      <c r="CA47" s="7"/>
      <c r="CB47" s="6">
        <f>Planilha!$I$152*Cronograma!CA48</f>
        <v>0</v>
      </c>
      <c r="CC47" s="6"/>
      <c r="CD47" s="6"/>
      <c r="CE47" s="6"/>
      <c r="CF47" s="7"/>
      <c r="CG47" s="6">
        <f>Planilha!$I$152*Cronograma!CF48</f>
        <v>0</v>
      </c>
      <c r="CH47" s="6"/>
      <c r="CI47" s="6"/>
      <c r="CJ47" s="6"/>
      <c r="CK47" s="7"/>
      <c r="CL47" s="6">
        <f>Planilha!$I$152*Cronograma!CK48</f>
        <v>0</v>
      </c>
      <c r="CM47" s="6"/>
      <c r="CN47" s="6"/>
      <c r="CO47" s="6"/>
      <c r="CP47" s="7"/>
      <c r="CQ47" s="6">
        <f>Planilha!$I$152*Cronograma!CP48</f>
        <v>32058.93</v>
      </c>
      <c r="CR47" s="6"/>
      <c r="CS47" s="6"/>
      <c r="CT47" s="6"/>
      <c r="CU47" s="7"/>
      <c r="CV47" s="6">
        <f>Planilha!$I$152*Cronograma!CU48</f>
        <v>0</v>
      </c>
      <c r="CW47" s="6"/>
      <c r="CX47" s="6"/>
      <c r="CY47" s="6"/>
      <c r="CZ47" s="7"/>
      <c r="DA47" s="6">
        <f>Planilha!$I$152*Cronograma!CZ48</f>
        <v>0</v>
      </c>
      <c r="DB47" s="6"/>
      <c r="DC47" s="6"/>
      <c r="DD47" s="6"/>
      <c r="DE47" s="7"/>
      <c r="DF47" s="6">
        <f>Planilha!$I$152*Cronograma!DE48</f>
        <v>0</v>
      </c>
      <c r="DG47" s="6"/>
      <c r="DH47" s="6"/>
      <c r="DI47" s="6"/>
      <c r="DJ47" s="7"/>
      <c r="DK47" s="6">
        <f>Planilha!$I$152*Cronograma!DJ48</f>
        <v>0</v>
      </c>
      <c r="DL47" s="6"/>
      <c r="DM47" s="6"/>
      <c r="DN47" s="6"/>
      <c r="DO47" s="7"/>
      <c r="DP47" s="6">
        <f>Planilha!$I$152*Cronograma!DO48</f>
        <v>0</v>
      </c>
      <c r="DQ47" s="6"/>
      <c r="DR47" s="6"/>
      <c r="DS47" s="6"/>
      <c r="DT47" s="7"/>
      <c r="DU47" s="6">
        <f>Planilha!$I$152*Cronograma!DT48-0.01</f>
        <v>41218.61</v>
      </c>
      <c r="DV47" s="6"/>
      <c r="DW47" s="6"/>
      <c r="DX47" s="6"/>
      <c r="DY47" s="7"/>
      <c r="DZ47" s="6">
        <f>Planilha!$I$152*Cronograma!DY48</f>
        <v>0</v>
      </c>
      <c r="EA47" s="6"/>
      <c r="EB47" s="6"/>
      <c r="EC47" s="6"/>
      <c r="ED47" s="7"/>
      <c r="EE47" s="6">
        <f>Planilha!$I$152*Cronograma!ED48</f>
        <v>0</v>
      </c>
      <c r="EF47" s="6"/>
      <c r="EG47" s="6"/>
      <c r="EH47" s="6"/>
      <c r="EI47" s="7"/>
      <c r="EJ47" s="6">
        <f>Planilha!$I$152*Cronograma!EI48</f>
        <v>0</v>
      </c>
      <c r="EK47" s="6"/>
      <c r="EL47" s="6"/>
      <c r="EM47" s="6"/>
      <c r="EN47" s="7"/>
      <c r="EO47" s="6">
        <f>Planilha!$I$152*Cronograma!EN48</f>
        <v>0</v>
      </c>
      <c r="EP47" s="6"/>
      <c r="EQ47" s="6"/>
      <c r="ER47" s="6"/>
      <c r="ES47" s="7"/>
      <c r="ET47" s="6">
        <f>Planilha!$I$152*Cronograma!ES48</f>
        <v>0</v>
      </c>
      <c r="EU47" s="6"/>
      <c r="EV47" s="6"/>
      <c r="EW47" s="6"/>
      <c r="EX47" s="7"/>
      <c r="EY47" s="6">
        <f>Planilha!$I$152*Cronograma!EX48</f>
        <v>0</v>
      </c>
      <c r="EZ47" s="6"/>
      <c r="FA47" s="6"/>
      <c r="FB47" s="6"/>
      <c r="FC47" s="7"/>
      <c r="FD47" s="6">
        <f>Planilha!$I$152*Cronograma!FC48</f>
        <v>0</v>
      </c>
      <c r="FE47" s="6"/>
      <c r="FF47" s="6"/>
      <c r="FG47" s="6"/>
      <c r="FH47" s="7"/>
      <c r="FI47" s="6">
        <f>Planilha!$I$152*Cronograma!FH48</f>
        <v>0</v>
      </c>
      <c r="FJ47" s="6"/>
      <c r="FK47" s="6"/>
      <c r="FL47" s="6"/>
      <c r="FM47" s="7"/>
      <c r="FN47" s="6">
        <f>Planilha!$I$152*Cronograma!FM48</f>
        <v>0</v>
      </c>
      <c r="FO47" s="6"/>
      <c r="FP47" s="6"/>
      <c r="FQ47" s="6"/>
      <c r="FR47" s="7"/>
      <c r="FS47" s="6">
        <f>Planilha!$I$152*Cronograma!FR48</f>
        <v>0</v>
      </c>
      <c r="FT47" s="6"/>
      <c r="FU47" s="6"/>
      <c r="FV47" s="6"/>
      <c r="FW47" s="7"/>
      <c r="FX47" s="6">
        <f>Planilha!$I$152*Cronograma!FW48</f>
        <v>0</v>
      </c>
      <c r="FY47" s="6"/>
      <c r="FZ47" s="6"/>
      <c r="GA47" s="6"/>
      <c r="GB47" s="7"/>
      <c r="GC47" s="6">
        <f>Planilha!$I$152*Cronograma!GB48</f>
        <v>0</v>
      </c>
      <c r="GD47" s="6"/>
      <c r="GE47" s="6"/>
      <c r="GF47" s="6"/>
      <c r="GG47" s="7"/>
      <c r="GH47" s="6">
        <f>Planilha!$I$152*Cronograma!GG48</f>
        <v>0</v>
      </c>
      <c r="GI47" s="6"/>
      <c r="GJ47" s="6"/>
      <c r="GK47" s="6"/>
      <c r="GL47" s="7"/>
      <c r="GM47" s="6">
        <f>Planilha!$I$152*Cronograma!GL48</f>
        <v>0</v>
      </c>
      <c r="GN47" s="6"/>
      <c r="GO47" s="6"/>
      <c r="GP47" s="6"/>
      <c r="GQ47" s="7"/>
      <c r="GR47" s="6">
        <f>Planilha!$I$152*Cronograma!GQ48</f>
        <v>0</v>
      </c>
      <c r="GS47" s="6"/>
      <c r="GT47" s="6"/>
      <c r="GU47" s="6"/>
      <c r="GV47" s="7"/>
      <c r="GW47" s="6">
        <f>Planilha!$I$152*Cronograma!GV48</f>
        <v>0</v>
      </c>
      <c r="GX47" s="6"/>
      <c r="GY47" s="6"/>
      <c r="GZ47" s="6"/>
      <c r="HA47" s="7"/>
      <c r="HB47" s="6">
        <f>Planilha!$I$152*Cronograma!HA48</f>
        <v>0</v>
      </c>
      <c r="HC47" s="6"/>
      <c r="HD47" s="6"/>
      <c r="HE47" s="6"/>
      <c r="HF47" s="7"/>
      <c r="HG47" s="6">
        <f>Planilha!$I$152*Cronograma!HF48</f>
        <v>0</v>
      </c>
      <c r="HH47" s="6"/>
      <c r="HI47" s="6"/>
      <c r="HJ47" s="6"/>
      <c r="HK47" s="7"/>
      <c r="HL47" s="6">
        <f>Planilha!$I$152*Cronograma!HK48</f>
        <v>0</v>
      </c>
      <c r="HM47" s="6"/>
      <c r="HN47" s="6"/>
      <c r="HO47" s="6"/>
      <c r="HP47" s="181">
        <f>SUM(D47:HO47)</f>
        <v>91596.93</v>
      </c>
    </row>
    <row r="48" spans="1:224" ht="9">
      <c r="A48" s="182"/>
      <c r="B48" s="187"/>
      <c r="C48" s="186"/>
      <c r="D48" s="148"/>
      <c r="E48" s="149"/>
      <c r="F48" s="149"/>
      <c r="G48" s="149"/>
      <c r="H48" s="149"/>
      <c r="I48" s="148"/>
      <c r="J48" s="149"/>
      <c r="K48" s="149"/>
      <c r="L48" s="149"/>
      <c r="M48" s="149"/>
      <c r="N48" s="148"/>
      <c r="O48" s="149"/>
      <c r="P48" s="149"/>
      <c r="Q48" s="149"/>
      <c r="R48" s="149"/>
      <c r="S48" s="148"/>
      <c r="T48" s="149"/>
      <c r="U48" s="149"/>
      <c r="V48" s="149"/>
      <c r="W48" s="149"/>
      <c r="X48" s="148">
        <v>0.05</v>
      </c>
      <c r="Y48" s="149"/>
      <c r="Z48" s="149"/>
      <c r="AA48" s="149"/>
      <c r="AB48" s="149"/>
      <c r="AC48" s="148"/>
      <c r="AD48" s="149"/>
      <c r="AE48" s="149"/>
      <c r="AF48" s="149"/>
      <c r="AG48" s="149"/>
      <c r="AH48" s="148"/>
      <c r="AI48" s="149"/>
      <c r="AJ48" s="149"/>
      <c r="AK48" s="149"/>
      <c r="AL48" s="149"/>
      <c r="AM48" s="148"/>
      <c r="AN48" s="149"/>
      <c r="AO48" s="149"/>
      <c r="AP48" s="149"/>
      <c r="AQ48" s="149"/>
      <c r="AR48" s="148"/>
      <c r="AS48" s="149"/>
      <c r="AT48" s="149"/>
      <c r="AU48" s="149"/>
      <c r="AV48" s="149"/>
      <c r="AW48" s="148"/>
      <c r="AX48" s="149"/>
      <c r="AY48" s="149"/>
      <c r="AZ48" s="149"/>
      <c r="BA48" s="149"/>
      <c r="BB48" s="148">
        <v>0.15</v>
      </c>
      <c r="BC48" s="149"/>
      <c r="BD48" s="149"/>
      <c r="BE48" s="149"/>
      <c r="BF48" s="149"/>
      <c r="BG48" s="148"/>
      <c r="BH48" s="149"/>
      <c r="BI48" s="149"/>
      <c r="BJ48" s="149"/>
      <c r="BK48" s="149"/>
      <c r="BL48" s="148"/>
      <c r="BM48" s="149"/>
      <c r="BN48" s="149"/>
      <c r="BO48" s="149"/>
      <c r="BP48" s="149"/>
      <c r="BQ48" s="148"/>
      <c r="BR48" s="149"/>
      <c r="BS48" s="149"/>
      <c r="BT48" s="149"/>
      <c r="BU48" s="149"/>
      <c r="BV48" s="148"/>
      <c r="BW48" s="149"/>
      <c r="BX48" s="149"/>
      <c r="BY48" s="149"/>
      <c r="BZ48" s="149"/>
      <c r="CA48" s="148"/>
      <c r="CB48" s="149"/>
      <c r="CC48" s="149"/>
      <c r="CD48" s="149"/>
      <c r="CE48" s="149"/>
      <c r="CF48" s="148"/>
      <c r="CG48" s="149"/>
      <c r="CH48" s="149"/>
      <c r="CI48" s="149"/>
      <c r="CJ48" s="149"/>
      <c r="CK48" s="148"/>
      <c r="CL48" s="149"/>
      <c r="CM48" s="149"/>
      <c r="CN48" s="149"/>
      <c r="CO48" s="149"/>
      <c r="CP48" s="148">
        <v>0.35</v>
      </c>
      <c r="CQ48" s="149"/>
      <c r="CR48" s="149"/>
      <c r="CS48" s="149"/>
      <c r="CT48" s="149"/>
      <c r="CU48" s="148"/>
      <c r="CV48" s="149"/>
      <c r="CW48" s="149"/>
      <c r="CX48" s="149"/>
      <c r="CY48" s="149"/>
      <c r="CZ48" s="148"/>
      <c r="DA48" s="149"/>
      <c r="DB48" s="149"/>
      <c r="DC48" s="149"/>
      <c r="DD48" s="149"/>
      <c r="DE48" s="148"/>
      <c r="DF48" s="149"/>
      <c r="DG48" s="149"/>
      <c r="DH48" s="149"/>
      <c r="DI48" s="149"/>
      <c r="DJ48" s="148"/>
      <c r="DK48" s="149"/>
      <c r="DL48" s="149"/>
      <c r="DM48" s="149"/>
      <c r="DN48" s="149"/>
      <c r="DO48" s="148"/>
      <c r="DP48" s="149"/>
      <c r="DQ48" s="149"/>
      <c r="DR48" s="149"/>
      <c r="DS48" s="149"/>
      <c r="DT48" s="148">
        <v>0.45</v>
      </c>
      <c r="DU48" s="149"/>
      <c r="DV48" s="149"/>
      <c r="DW48" s="149"/>
      <c r="DX48" s="149"/>
      <c r="DY48" s="148"/>
      <c r="DZ48" s="149"/>
      <c r="EA48" s="149"/>
      <c r="EB48" s="149"/>
      <c r="EC48" s="149"/>
      <c r="ED48" s="148"/>
      <c r="EE48" s="149"/>
      <c r="EF48" s="149"/>
      <c r="EG48" s="149"/>
      <c r="EH48" s="149"/>
      <c r="EI48" s="148"/>
      <c r="EJ48" s="149"/>
      <c r="EK48" s="149"/>
      <c r="EL48" s="149"/>
      <c r="EM48" s="149"/>
      <c r="EN48" s="148"/>
      <c r="EO48" s="149"/>
      <c r="EP48" s="149"/>
      <c r="EQ48" s="149"/>
      <c r="ER48" s="149"/>
      <c r="ES48" s="148"/>
      <c r="ET48" s="149"/>
      <c r="EU48" s="149"/>
      <c r="EV48" s="149"/>
      <c r="EW48" s="149"/>
      <c r="EX48" s="148"/>
      <c r="EY48" s="149"/>
      <c r="EZ48" s="149"/>
      <c r="FA48" s="149"/>
      <c r="FB48" s="149"/>
      <c r="FC48" s="148"/>
      <c r="FD48" s="149"/>
      <c r="FE48" s="149"/>
      <c r="FF48" s="149"/>
      <c r="FG48" s="149"/>
      <c r="FH48" s="148"/>
      <c r="FI48" s="149"/>
      <c r="FJ48" s="149"/>
      <c r="FK48" s="149"/>
      <c r="FL48" s="149"/>
      <c r="FM48" s="148"/>
      <c r="FN48" s="149"/>
      <c r="FO48" s="149"/>
      <c r="FP48" s="149"/>
      <c r="FQ48" s="149"/>
      <c r="FR48" s="148"/>
      <c r="FS48" s="149"/>
      <c r="FT48" s="149"/>
      <c r="FU48" s="149"/>
      <c r="FV48" s="149"/>
      <c r="FW48" s="148"/>
      <c r="FX48" s="149"/>
      <c r="FY48" s="149"/>
      <c r="FZ48" s="149"/>
      <c r="GA48" s="149"/>
      <c r="GB48" s="148"/>
      <c r="GC48" s="149"/>
      <c r="GD48" s="149"/>
      <c r="GE48" s="149"/>
      <c r="GF48" s="149"/>
      <c r="GG48" s="148"/>
      <c r="GH48" s="149"/>
      <c r="GI48" s="149"/>
      <c r="GJ48" s="149"/>
      <c r="GK48" s="149"/>
      <c r="GL48" s="148"/>
      <c r="GM48" s="149"/>
      <c r="GN48" s="149"/>
      <c r="GO48" s="149"/>
      <c r="GP48" s="149"/>
      <c r="GQ48" s="148"/>
      <c r="GR48" s="149"/>
      <c r="GS48" s="149"/>
      <c r="GT48" s="149"/>
      <c r="GU48" s="149"/>
      <c r="GV48" s="148"/>
      <c r="GW48" s="149"/>
      <c r="GX48" s="149"/>
      <c r="GY48" s="149"/>
      <c r="GZ48" s="149"/>
      <c r="HA48" s="148"/>
      <c r="HB48" s="149"/>
      <c r="HC48" s="149"/>
      <c r="HD48" s="149"/>
      <c r="HE48" s="149"/>
      <c r="HF48" s="148"/>
      <c r="HG48" s="149"/>
      <c r="HH48" s="149"/>
      <c r="HI48" s="149"/>
      <c r="HJ48" s="149"/>
      <c r="HK48" s="148"/>
      <c r="HL48" s="149"/>
      <c r="HM48" s="149"/>
      <c r="HN48" s="149"/>
      <c r="HO48" s="149"/>
      <c r="HP48" s="21" t="str">
        <f>IF(Planilha!I152&lt;&gt;HP47,"VERIFIQUE","")</f>
        <v/>
      </c>
    </row>
    <row r="49" spans="1:224" ht="9">
      <c r="A49" s="157"/>
      <c r="B49" s="158"/>
      <c r="C49" s="19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191"/>
    </row>
    <row r="50" spans="1:224" ht="9">
      <c r="A50" s="192"/>
      <c r="B50" s="193"/>
      <c r="C50" s="184"/>
      <c r="D50" s="11"/>
      <c r="E50" s="12"/>
      <c r="F50" s="12"/>
      <c r="G50" s="12"/>
      <c r="H50" s="12"/>
      <c r="I50" s="11"/>
      <c r="J50" s="12"/>
      <c r="K50" s="12"/>
      <c r="L50" s="12"/>
      <c r="M50" s="12"/>
      <c r="N50" s="11"/>
      <c r="O50" s="12"/>
      <c r="P50" s="12"/>
      <c r="Q50" s="12"/>
      <c r="R50" s="12"/>
      <c r="S50" s="11"/>
      <c r="T50" s="12"/>
      <c r="U50" s="12"/>
      <c r="V50" s="12"/>
      <c r="W50" s="12"/>
      <c r="X50" s="11"/>
      <c r="Y50" s="12"/>
      <c r="Z50" s="12"/>
      <c r="AA50" s="12"/>
      <c r="AB50" s="12"/>
      <c r="AC50" s="11"/>
      <c r="AD50" s="12"/>
      <c r="AE50" s="12"/>
      <c r="AF50" s="12"/>
      <c r="AG50" s="12"/>
      <c r="AH50" s="11"/>
      <c r="AI50" s="12"/>
      <c r="AJ50" s="12"/>
      <c r="AK50" s="12"/>
      <c r="AL50" s="12"/>
      <c r="AM50" s="11"/>
      <c r="AN50" s="12"/>
      <c r="AO50" s="12"/>
      <c r="AP50" s="12"/>
      <c r="AQ50" s="12"/>
      <c r="AR50" s="11"/>
      <c r="AS50" s="12"/>
      <c r="AT50" s="12"/>
      <c r="AU50" s="12"/>
      <c r="AV50" s="12"/>
      <c r="AW50" s="11"/>
      <c r="AX50" s="12"/>
      <c r="AY50" s="12"/>
      <c r="AZ50" s="12"/>
      <c r="BA50" s="12"/>
      <c r="BB50" s="11"/>
      <c r="BC50" s="12"/>
      <c r="BD50" s="12"/>
      <c r="BE50" s="12"/>
      <c r="BF50" s="12"/>
      <c r="BG50" s="11"/>
      <c r="BH50" s="12"/>
      <c r="BI50" s="12"/>
      <c r="BJ50" s="12"/>
      <c r="BK50" s="12"/>
      <c r="BL50" s="11"/>
      <c r="BM50" s="12"/>
      <c r="BN50" s="12"/>
      <c r="BO50" s="12"/>
      <c r="BP50" s="12"/>
      <c r="BQ50" s="11"/>
      <c r="BR50" s="12"/>
      <c r="BS50" s="12"/>
      <c r="BT50" s="12"/>
      <c r="BU50" s="12"/>
      <c r="BV50" s="11"/>
      <c r="BW50" s="12"/>
      <c r="BX50" s="12"/>
      <c r="BY50" s="12"/>
      <c r="BZ50" s="12"/>
      <c r="CA50" s="11"/>
      <c r="CB50" s="12"/>
      <c r="CC50" s="12"/>
      <c r="CD50" s="12"/>
      <c r="CE50" s="12"/>
      <c r="CF50" s="11"/>
      <c r="CG50" s="12"/>
      <c r="CH50" s="12"/>
      <c r="CI50" s="12"/>
      <c r="CJ50" s="12"/>
      <c r="CK50" s="11"/>
      <c r="CL50" s="12"/>
      <c r="CM50" s="12"/>
      <c r="CN50" s="12"/>
      <c r="CO50" s="12"/>
      <c r="CP50" s="11"/>
      <c r="CQ50" s="12"/>
      <c r="CR50" s="12"/>
      <c r="CS50" s="12"/>
      <c r="CT50" s="12"/>
      <c r="CU50" s="11"/>
      <c r="CV50" s="12"/>
      <c r="CW50" s="12"/>
      <c r="CX50" s="12"/>
      <c r="CY50" s="12"/>
      <c r="CZ50" s="11"/>
      <c r="DA50" s="12"/>
      <c r="DB50" s="12"/>
      <c r="DC50" s="12"/>
      <c r="DD50" s="12"/>
      <c r="DE50" s="11"/>
      <c r="DF50" s="12"/>
      <c r="DG50" s="12"/>
      <c r="DH50" s="12"/>
      <c r="DI50" s="12"/>
      <c r="DJ50" s="11"/>
      <c r="DK50" s="12"/>
      <c r="DL50" s="12"/>
      <c r="DM50" s="12"/>
      <c r="DN50" s="12"/>
      <c r="DO50" s="11"/>
      <c r="DP50" s="12"/>
      <c r="DQ50" s="12"/>
      <c r="DR50" s="12"/>
      <c r="DS50" s="12"/>
      <c r="DT50" s="11"/>
      <c r="DU50" s="12"/>
      <c r="DV50" s="12"/>
      <c r="DW50" s="12"/>
      <c r="DX50" s="12"/>
      <c r="DY50" s="11"/>
      <c r="DZ50" s="12"/>
      <c r="EA50" s="12"/>
      <c r="EB50" s="12"/>
      <c r="EC50" s="12"/>
      <c r="ED50" s="11"/>
      <c r="EE50" s="12"/>
      <c r="EF50" s="12"/>
      <c r="EG50" s="12"/>
      <c r="EH50" s="12"/>
      <c r="EI50" s="11"/>
      <c r="EJ50" s="12"/>
      <c r="EK50" s="12"/>
      <c r="EL50" s="12"/>
      <c r="EM50" s="12"/>
      <c r="EN50" s="11"/>
      <c r="EO50" s="12"/>
      <c r="EP50" s="12"/>
      <c r="EQ50" s="12"/>
      <c r="ER50" s="12"/>
      <c r="ES50" s="11"/>
      <c r="ET50" s="12"/>
      <c r="EU50" s="12"/>
      <c r="EV50" s="12"/>
      <c r="EW50" s="12"/>
      <c r="EX50" s="11"/>
      <c r="EY50" s="12"/>
      <c r="EZ50" s="12"/>
      <c r="FA50" s="12"/>
      <c r="FB50" s="12"/>
      <c r="FC50" s="11"/>
      <c r="FD50" s="12"/>
      <c r="FE50" s="12"/>
      <c r="FF50" s="12"/>
      <c r="FG50" s="12"/>
      <c r="FH50" s="11"/>
      <c r="FI50" s="12"/>
      <c r="FJ50" s="12"/>
      <c r="FK50" s="12"/>
      <c r="FL50" s="12"/>
      <c r="FM50" s="11"/>
      <c r="FN50" s="12"/>
      <c r="FO50" s="12"/>
      <c r="FP50" s="12"/>
      <c r="FQ50" s="12"/>
      <c r="FR50" s="11"/>
      <c r="FS50" s="12"/>
      <c r="FT50" s="12"/>
      <c r="FU50" s="12"/>
      <c r="FV50" s="12"/>
      <c r="FW50" s="11"/>
      <c r="FX50" s="12"/>
      <c r="FY50" s="12"/>
      <c r="FZ50" s="12"/>
      <c r="GA50" s="12"/>
      <c r="GB50" s="11"/>
      <c r="GC50" s="12"/>
      <c r="GD50" s="12"/>
      <c r="GE50" s="12"/>
      <c r="GF50" s="12"/>
      <c r="GG50" s="11"/>
      <c r="GH50" s="12"/>
      <c r="GI50" s="12"/>
      <c r="GJ50" s="12"/>
      <c r="GK50" s="12"/>
      <c r="GL50" s="11"/>
      <c r="GM50" s="12"/>
      <c r="GN50" s="12"/>
      <c r="GO50" s="12"/>
      <c r="GP50" s="12"/>
      <c r="GQ50" s="11"/>
      <c r="GR50" s="12"/>
      <c r="GS50" s="12"/>
      <c r="GT50" s="12"/>
      <c r="GU50" s="12"/>
      <c r="GV50" s="11"/>
      <c r="GW50" s="12"/>
      <c r="GX50" s="12"/>
      <c r="GY50" s="12"/>
      <c r="GZ50" s="12"/>
      <c r="HA50" s="11"/>
      <c r="HB50" s="12"/>
      <c r="HC50" s="12"/>
      <c r="HD50" s="12"/>
      <c r="HE50" s="12"/>
      <c r="HF50" s="11"/>
      <c r="HG50" s="12"/>
      <c r="HH50" s="12"/>
      <c r="HI50" s="12"/>
      <c r="HJ50" s="12"/>
      <c r="HK50" s="11"/>
      <c r="HL50" s="12"/>
      <c r="HM50" s="12"/>
      <c r="HN50" s="12"/>
      <c r="HO50" s="12"/>
      <c r="HP50" s="194"/>
    </row>
    <row r="51" spans="1:224" ht="9">
      <c r="A51" s="195" t="s">
        <v>77</v>
      </c>
      <c r="B51" s="158"/>
      <c r="C51" s="160"/>
      <c r="D51" s="13">
        <f>SUM(E20:E48)</f>
        <v>34665.29</v>
      </c>
      <c r="E51" s="14"/>
      <c r="F51" s="14"/>
      <c r="G51" s="14"/>
      <c r="H51" s="14"/>
      <c r="I51" s="13">
        <f>SUM(J20:J48)</f>
        <v>7288.08</v>
      </c>
      <c r="J51" s="14"/>
      <c r="K51" s="14"/>
      <c r="L51" s="14"/>
      <c r="M51" s="14"/>
      <c r="N51" s="13">
        <f>SUM(O20:O48)</f>
        <v>225415.41</v>
      </c>
      <c r="O51" s="14"/>
      <c r="P51" s="14"/>
      <c r="Q51" s="14"/>
      <c r="R51" s="14"/>
      <c r="S51" s="13">
        <f>SUM(T20:T48)</f>
        <v>7288.08</v>
      </c>
      <c r="T51" s="14"/>
      <c r="U51" s="14"/>
      <c r="V51" s="14"/>
      <c r="W51" s="14"/>
      <c r="X51" s="13">
        <f>SUM(Y20:Y48)</f>
        <v>368810.25</v>
      </c>
      <c r="Y51" s="14"/>
      <c r="Z51" s="14"/>
      <c r="AA51" s="14"/>
      <c r="AB51" s="14"/>
      <c r="AC51" s="13">
        <f>SUM(AD20:AD48)</f>
        <v>7288.08</v>
      </c>
      <c r="AD51" s="14"/>
      <c r="AE51" s="14"/>
      <c r="AF51" s="14"/>
      <c r="AG51" s="14"/>
      <c r="AH51" s="13">
        <f>SUM(AI20:AI48)</f>
        <v>7288.08</v>
      </c>
      <c r="AI51" s="14"/>
      <c r="AJ51" s="14"/>
      <c r="AK51" s="14"/>
      <c r="AL51" s="14"/>
      <c r="AM51" s="13">
        <f>SUM(AN20:AN48)</f>
        <v>7288.08</v>
      </c>
      <c r="AN51" s="14"/>
      <c r="AO51" s="14"/>
      <c r="AP51" s="14"/>
      <c r="AQ51" s="14"/>
      <c r="AR51" s="13">
        <f>SUM(AS20:AS48)</f>
        <v>92185.51</v>
      </c>
      <c r="AS51" s="14"/>
      <c r="AT51" s="14"/>
      <c r="AU51" s="14"/>
      <c r="AV51" s="14"/>
      <c r="AW51" s="13">
        <f>SUM(AX20:AX48)</f>
        <v>7288.08</v>
      </c>
      <c r="AX51" s="14"/>
      <c r="AY51" s="14"/>
      <c r="AZ51" s="14"/>
      <c r="BA51" s="14"/>
      <c r="BB51" s="13">
        <f>SUM(BC20:BC48)</f>
        <v>518511.25</v>
      </c>
      <c r="BC51" s="14"/>
      <c r="BD51" s="14"/>
      <c r="BE51" s="14"/>
      <c r="BF51" s="14"/>
      <c r="BG51" s="13">
        <f>SUM(BH20:BH48)</f>
        <v>27311.62</v>
      </c>
      <c r="BH51" s="14"/>
      <c r="BI51" s="14"/>
      <c r="BJ51" s="14"/>
      <c r="BK51" s="14"/>
      <c r="BL51" s="13">
        <f>SUM(BM20:BM48)</f>
        <v>7288.08</v>
      </c>
      <c r="BM51" s="14"/>
      <c r="BN51" s="14"/>
      <c r="BO51" s="14"/>
      <c r="BP51" s="14"/>
      <c r="BQ51" s="13">
        <f>SUM(BR20:BR48)</f>
        <v>7288.08</v>
      </c>
      <c r="BR51" s="14"/>
      <c r="BS51" s="14"/>
      <c r="BT51" s="14"/>
      <c r="BU51" s="14"/>
      <c r="BV51" s="13">
        <f>SUM(BW20:BW48)</f>
        <v>7288.08</v>
      </c>
      <c r="BW51" s="14"/>
      <c r="BX51" s="14"/>
      <c r="BY51" s="14"/>
      <c r="BZ51" s="14"/>
      <c r="CA51" s="13">
        <f>SUM(CB20:CB48)</f>
        <v>7288.08</v>
      </c>
      <c r="CB51" s="14"/>
      <c r="CC51" s="14"/>
      <c r="CD51" s="14"/>
      <c r="CE51" s="14"/>
      <c r="CF51" s="13">
        <f>SUM(CG20:CG48)</f>
        <v>156541.85</v>
      </c>
      <c r="CG51" s="14"/>
      <c r="CH51" s="14"/>
      <c r="CI51" s="14"/>
      <c r="CJ51" s="14"/>
      <c r="CK51" s="13">
        <f>SUM(CL20:CL48)</f>
        <v>7288.08</v>
      </c>
      <c r="CL51" s="14"/>
      <c r="CM51" s="14"/>
      <c r="CN51" s="14"/>
      <c r="CO51" s="14"/>
      <c r="CP51" s="13">
        <f>SUM(CQ20:CQ48)</f>
        <v>1054247.33</v>
      </c>
      <c r="CQ51" s="14"/>
      <c r="CR51" s="14"/>
      <c r="CS51" s="14"/>
      <c r="CT51" s="14"/>
      <c r="CU51" s="13">
        <f>SUM(CV20:CV48)</f>
        <v>7288.08</v>
      </c>
      <c r="CV51" s="14"/>
      <c r="CW51" s="14"/>
      <c r="CX51" s="14"/>
      <c r="CY51" s="14"/>
      <c r="CZ51" s="13">
        <f>SUM(DA20:DA48)</f>
        <v>7288.08</v>
      </c>
      <c r="DA51" s="14"/>
      <c r="DB51" s="14"/>
      <c r="DC51" s="14"/>
      <c r="DD51" s="14"/>
      <c r="DE51" s="13">
        <f>SUM(DF20:DF48)</f>
        <v>7288.08</v>
      </c>
      <c r="DF51" s="14"/>
      <c r="DG51" s="14"/>
      <c r="DH51" s="14"/>
      <c r="DI51" s="14"/>
      <c r="DJ51" s="13">
        <f>SUM(DK20:DK48)</f>
        <v>136000.74</v>
      </c>
      <c r="DK51" s="14"/>
      <c r="DL51" s="14"/>
      <c r="DM51" s="14"/>
      <c r="DN51" s="14"/>
      <c r="DO51" s="13">
        <f>SUM(DP20:DP48)</f>
        <v>7288.08</v>
      </c>
      <c r="DP51" s="14"/>
      <c r="DQ51" s="14"/>
      <c r="DR51" s="14"/>
      <c r="DS51" s="14"/>
      <c r="DT51" s="13">
        <f>SUM(DU20:DU48)</f>
        <v>855222.51</v>
      </c>
      <c r="DU51" s="14"/>
      <c r="DV51" s="14"/>
      <c r="DW51" s="14"/>
      <c r="DX51" s="14"/>
      <c r="DY51" s="13">
        <f>SUM(DZ20:DZ48)</f>
        <v>0</v>
      </c>
      <c r="DZ51" s="14"/>
      <c r="EA51" s="14"/>
      <c r="EB51" s="14"/>
      <c r="EC51" s="14"/>
      <c r="ED51" s="13">
        <f>SUM(EE20:EE48)</f>
        <v>0</v>
      </c>
      <c r="EE51" s="14"/>
      <c r="EF51" s="14"/>
      <c r="EG51" s="14"/>
      <c r="EH51" s="14"/>
      <c r="EI51" s="13">
        <f>SUM(EJ20:EJ48)</f>
        <v>0</v>
      </c>
      <c r="EJ51" s="14"/>
      <c r="EK51" s="14"/>
      <c r="EL51" s="14"/>
      <c r="EM51" s="14"/>
      <c r="EN51" s="13">
        <f>SUM(EO20:EO48)</f>
        <v>0</v>
      </c>
      <c r="EO51" s="14"/>
      <c r="EP51" s="14"/>
      <c r="EQ51" s="14"/>
      <c r="ER51" s="14"/>
      <c r="ES51" s="13">
        <f>SUM(ET20:ET48)</f>
        <v>0</v>
      </c>
      <c r="ET51" s="14"/>
      <c r="EU51" s="14"/>
      <c r="EV51" s="14"/>
      <c r="EW51" s="14"/>
      <c r="EX51" s="13">
        <f>SUM(EY20:EY48)</f>
        <v>0</v>
      </c>
      <c r="EY51" s="14"/>
      <c r="EZ51" s="14"/>
      <c r="FA51" s="14"/>
      <c r="FB51" s="14"/>
      <c r="FC51" s="13">
        <f>SUM(FD20:FD48)</f>
        <v>0</v>
      </c>
      <c r="FD51" s="14"/>
      <c r="FE51" s="14"/>
      <c r="FF51" s="14"/>
      <c r="FG51" s="14"/>
      <c r="FH51" s="13">
        <f>SUM(FI20:FI48)</f>
        <v>0</v>
      </c>
      <c r="FI51" s="14"/>
      <c r="FJ51" s="14"/>
      <c r="FK51" s="14"/>
      <c r="FL51" s="14"/>
      <c r="FM51" s="13">
        <f>SUM(FN20:FN48)</f>
        <v>0</v>
      </c>
      <c r="FN51" s="14"/>
      <c r="FO51" s="14"/>
      <c r="FP51" s="14"/>
      <c r="FQ51" s="14"/>
      <c r="FR51" s="13">
        <f>SUM(FS20:FS48)</f>
        <v>0</v>
      </c>
      <c r="FS51" s="14"/>
      <c r="FT51" s="14"/>
      <c r="FU51" s="14"/>
      <c r="FV51" s="14"/>
      <c r="FW51" s="13">
        <f>SUM(FX20:FX48)</f>
        <v>0</v>
      </c>
      <c r="FX51" s="14"/>
      <c r="FY51" s="14"/>
      <c r="FZ51" s="14"/>
      <c r="GA51" s="14"/>
      <c r="GB51" s="13">
        <f>SUM(GC20:GC48)</f>
        <v>0</v>
      </c>
      <c r="GC51" s="14"/>
      <c r="GD51" s="14"/>
      <c r="GE51" s="14"/>
      <c r="GF51" s="14"/>
      <c r="GG51" s="13">
        <f>SUM(GH20:GH48)</f>
        <v>0</v>
      </c>
      <c r="GH51" s="14"/>
      <c r="GI51" s="14"/>
      <c r="GJ51" s="14"/>
      <c r="GK51" s="14"/>
      <c r="GL51" s="13">
        <f>SUM(GM20:GM48)</f>
        <v>0</v>
      </c>
      <c r="GM51" s="14"/>
      <c r="GN51" s="14"/>
      <c r="GO51" s="14"/>
      <c r="GP51" s="14"/>
      <c r="GQ51" s="13">
        <f>SUM(GR20:GR48)</f>
        <v>0</v>
      </c>
      <c r="GR51" s="14"/>
      <c r="GS51" s="14"/>
      <c r="GT51" s="14"/>
      <c r="GU51" s="14"/>
      <c r="GV51" s="13">
        <f>SUM(GW20:GW48)</f>
        <v>0</v>
      </c>
      <c r="GW51" s="14"/>
      <c r="GX51" s="14"/>
      <c r="GY51" s="14"/>
      <c r="GZ51" s="14"/>
      <c r="HA51" s="13">
        <f>SUM(HB20:HB48)</f>
        <v>0</v>
      </c>
      <c r="HB51" s="14"/>
      <c r="HC51" s="14"/>
      <c r="HD51" s="14"/>
      <c r="HE51" s="14"/>
      <c r="HF51" s="13">
        <f>SUM(HG20:HG48)</f>
        <v>0</v>
      </c>
      <c r="HG51" s="14"/>
      <c r="HH51" s="14"/>
      <c r="HI51" s="14"/>
      <c r="HJ51" s="14"/>
      <c r="HK51" s="13">
        <f>SUM(HL20:HL48)</f>
        <v>0</v>
      </c>
      <c r="HL51" s="14"/>
      <c r="HM51" s="14"/>
      <c r="HN51" s="14"/>
      <c r="HO51" s="14"/>
      <c r="HP51" s="181">
        <f>SUM(D51:HO51)</f>
        <v>3578232.96</v>
      </c>
    </row>
    <row r="52" spans="1:224" ht="9">
      <c r="A52" s="182"/>
      <c r="B52" s="187"/>
      <c r="C52" s="189"/>
      <c r="D52" s="10"/>
      <c r="E52" s="9"/>
      <c r="F52" s="9"/>
      <c r="G52" s="9"/>
      <c r="H52" s="9"/>
      <c r="I52" s="10"/>
      <c r="J52" s="9"/>
      <c r="K52" s="9"/>
      <c r="L52" s="9"/>
      <c r="M52" s="9"/>
      <c r="N52" s="10"/>
      <c r="O52" s="9"/>
      <c r="P52" s="9"/>
      <c r="Q52" s="9"/>
      <c r="R52" s="9"/>
      <c r="S52" s="10"/>
      <c r="T52" s="9"/>
      <c r="U52" s="9"/>
      <c r="V52" s="9"/>
      <c r="W52" s="9"/>
      <c r="X52" s="10"/>
      <c r="Y52" s="9"/>
      <c r="Z52" s="9"/>
      <c r="AA52" s="9"/>
      <c r="AB52" s="9"/>
      <c r="AC52" s="10"/>
      <c r="AD52" s="9"/>
      <c r="AE52" s="9"/>
      <c r="AF52" s="9"/>
      <c r="AG52" s="9"/>
      <c r="AH52" s="10"/>
      <c r="AI52" s="9"/>
      <c r="AJ52" s="9"/>
      <c r="AK52" s="9"/>
      <c r="AL52" s="9"/>
      <c r="AM52" s="10"/>
      <c r="AN52" s="9"/>
      <c r="AO52" s="9"/>
      <c r="AP52" s="9"/>
      <c r="AQ52" s="9"/>
      <c r="AR52" s="10"/>
      <c r="AS52" s="9"/>
      <c r="AT52" s="9"/>
      <c r="AU52" s="9"/>
      <c r="AV52" s="9"/>
      <c r="AW52" s="10"/>
      <c r="AX52" s="9"/>
      <c r="AY52" s="9"/>
      <c r="AZ52" s="9"/>
      <c r="BA52" s="9"/>
      <c r="BB52" s="10"/>
      <c r="BC52" s="9"/>
      <c r="BD52" s="9"/>
      <c r="BE52" s="9"/>
      <c r="BF52" s="9"/>
      <c r="BG52" s="10"/>
      <c r="BH52" s="9"/>
      <c r="BI52" s="9"/>
      <c r="BJ52" s="9"/>
      <c r="BK52" s="9"/>
      <c r="BL52" s="10"/>
      <c r="BM52" s="9"/>
      <c r="BN52" s="9"/>
      <c r="BO52" s="9"/>
      <c r="BP52" s="9"/>
      <c r="BQ52" s="10"/>
      <c r="BR52" s="9"/>
      <c r="BS52" s="9"/>
      <c r="BT52" s="9"/>
      <c r="BU52" s="9"/>
      <c r="BV52" s="10"/>
      <c r="BW52" s="9"/>
      <c r="BX52" s="9"/>
      <c r="BY52" s="9"/>
      <c r="BZ52" s="9"/>
      <c r="CA52" s="10"/>
      <c r="CB52" s="9"/>
      <c r="CC52" s="9"/>
      <c r="CD52" s="9"/>
      <c r="CE52" s="9"/>
      <c r="CF52" s="10"/>
      <c r="CG52" s="9"/>
      <c r="CH52" s="9"/>
      <c r="CI52" s="9"/>
      <c r="CJ52" s="9"/>
      <c r="CK52" s="10"/>
      <c r="CL52" s="9"/>
      <c r="CM52" s="9"/>
      <c r="CN52" s="9"/>
      <c r="CO52" s="9"/>
      <c r="CP52" s="10"/>
      <c r="CQ52" s="9"/>
      <c r="CR52" s="9"/>
      <c r="CS52" s="9"/>
      <c r="CT52" s="9"/>
      <c r="CU52" s="10"/>
      <c r="CV52" s="9"/>
      <c r="CW52" s="9"/>
      <c r="CX52" s="9"/>
      <c r="CY52" s="9"/>
      <c r="CZ52" s="10"/>
      <c r="DA52" s="9"/>
      <c r="DB52" s="9"/>
      <c r="DC52" s="9"/>
      <c r="DD52" s="9"/>
      <c r="DE52" s="10"/>
      <c r="DF52" s="9"/>
      <c r="DG52" s="9"/>
      <c r="DH52" s="9"/>
      <c r="DI52" s="9"/>
      <c r="DJ52" s="10"/>
      <c r="DK52" s="9"/>
      <c r="DL52" s="9"/>
      <c r="DM52" s="9"/>
      <c r="DN52" s="9"/>
      <c r="DO52" s="10"/>
      <c r="DP52" s="9"/>
      <c r="DQ52" s="9"/>
      <c r="DR52" s="9"/>
      <c r="DS52" s="9"/>
      <c r="DT52" s="10"/>
      <c r="DU52" s="9"/>
      <c r="DV52" s="9"/>
      <c r="DW52" s="9"/>
      <c r="DX52" s="9"/>
      <c r="DY52" s="10"/>
      <c r="DZ52" s="9"/>
      <c r="EA52" s="9"/>
      <c r="EB52" s="9"/>
      <c r="EC52" s="9"/>
      <c r="ED52" s="10"/>
      <c r="EE52" s="9"/>
      <c r="EF52" s="9"/>
      <c r="EG52" s="9"/>
      <c r="EH52" s="9"/>
      <c r="EI52" s="10"/>
      <c r="EJ52" s="9"/>
      <c r="EK52" s="9"/>
      <c r="EL52" s="9"/>
      <c r="EM52" s="9"/>
      <c r="EN52" s="10"/>
      <c r="EO52" s="9"/>
      <c r="EP52" s="9"/>
      <c r="EQ52" s="9"/>
      <c r="ER52" s="9"/>
      <c r="ES52" s="10"/>
      <c r="ET52" s="9"/>
      <c r="EU52" s="9"/>
      <c r="EV52" s="9"/>
      <c r="EW52" s="9"/>
      <c r="EX52" s="10"/>
      <c r="EY52" s="9"/>
      <c r="EZ52" s="9"/>
      <c r="FA52" s="9"/>
      <c r="FB52" s="9"/>
      <c r="FC52" s="10"/>
      <c r="FD52" s="9"/>
      <c r="FE52" s="9"/>
      <c r="FF52" s="9"/>
      <c r="FG52" s="9"/>
      <c r="FH52" s="10"/>
      <c r="FI52" s="9"/>
      <c r="FJ52" s="9"/>
      <c r="FK52" s="9"/>
      <c r="FL52" s="9"/>
      <c r="FM52" s="10"/>
      <c r="FN52" s="9"/>
      <c r="FO52" s="9"/>
      <c r="FP52" s="9"/>
      <c r="FQ52" s="9"/>
      <c r="FR52" s="10"/>
      <c r="FS52" s="9"/>
      <c r="FT52" s="9"/>
      <c r="FU52" s="9"/>
      <c r="FV52" s="9"/>
      <c r="FW52" s="10"/>
      <c r="FX52" s="9"/>
      <c r="FY52" s="9"/>
      <c r="FZ52" s="9"/>
      <c r="GA52" s="9"/>
      <c r="GB52" s="10"/>
      <c r="GC52" s="9"/>
      <c r="GD52" s="9"/>
      <c r="GE52" s="9"/>
      <c r="GF52" s="9"/>
      <c r="GG52" s="10"/>
      <c r="GH52" s="9"/>
      <c r="GI52" s="9"/>
      <c r="GJ52" s="9"/>
      <c r="GK52" s="9"/>
      <c r="GL52" s="10"/>
      <c r="GM52" s="9"/>
      <c r="GN52" s="9"/>
      <c r="GO52" s="9"/>
      <c r="GP52" s="9"/>
      <c r="GQ52" s="10"/>
      <c r="GR52" s="9"/>
      <c r="GS52" s="9"/>
      <c r="GT52" s="9"/>
      <c r="GU52" s="9"/>
      <c r="GV52" s="10"/>
      <c r="GW52" s="9"/>
      <c r="GX52" s="9"/>
      <c r="GY52" s="9"/>
      <c r="GZ52" s="9"/>
      <c r="HA52" s="10"/>
      <c r="HB52" s="9"/>
      <c r="HC52" s="9"/>
      <c r="HD52" s="9"/>
      <c r="HE52" s="9"/>
      <c r="HF52" s="10"/>
      <c r="HG52" s="9"/>
      <c r="HH52" s="9"/>
      <c r="HI52" s="9"/>
      <c r="HJ52" s="9"/>
      <c r="HK52" s="10"/>
      <c r="HL52" s="9"/>
      <c r="HM52" s="9"/>
      <c r="HN52" s="9"/>
      <c r="HO52" s="9"/>
      <c r="HP52" s="176"/>
    </row>
    <row r="53" spans="1:224" ht="9">
      <c r="A53" s="196" t="s">
        <v>130</v>
      </c>
      <c r="B53" s="158"/>
      <c r="C53" s="184"/>
      <c r="D53" s="11"/>
      <c r="E53" s="12"/>
      <c r="F53" s="12"/>
      <c r="G53" s="12"/>
      <c r="H53" s="12"/>
      <c r="I53" s="11"/>
      <c r="J53" s="12"/>
      <c r="K53" s="12"/>
      <c r="L53" s="12"/>
      <c r="M53" s="12"/>
      <c r="N53" s="11"/>
      <c r="O53" s="12"/>
      <c r="P53" s="12"/>
      <c r="Q53" s="12"/>
      <c r="R53" s="12"/>
      <c r="S53" s="11"/>
      <c r="T53" s="12"/>
      <c r="U53" s="12"/>
      <c r="V53" s="12"/>
      <c r="W53" s="12"/>
      <c r="X53" s="11"/>
      <c r="Y53" s="12"/>
      <c r="Z53" s="12"/>
      <c r="AA53" s="12"/>
      <c r="AB53" s="12"/>
      <c r="AC53" s="11"/>
      <c r="AD53" s="12"/>
      <c r="AE53" s="12"/>
      <c r="AF53" s="12"/>
      <c r="AG53" s="12"/>
      <c r="AH53" s="11"/>
      <c r="AI53" s="12"/>
      <c r="AJ53" s="12"/>
      <c r="AK53" s="12"/>
      <c r="AL53" s="12"/>
      <c r="AM53" s="11"/>
      <c r="AN53" s="12"/>
      <c r="AO53" s="12"/>
      <c r="AP53" s="12"/>
      <c r="AQ53" s="12"/>
      <c r="AR53" s="11"/>
      <c r="AS53" s="12"/>
      <c r="AT53" s="12"/>
      <c r="AU53" s="12"/>
      <c r="AV53" s="12"/>
      <c r="AW53" s="11"/>
      <c r="AX53" s="12"/>
      <c r="AY53" s="12"/>
      <c r="AZ53" s="12"/>
      <c r="BA53" s="12"/>
      <c r="BB53" s="11"/>
      <c r="BC53" s="12"/>
      <c r="BD53" s="12"/>
      <c r="BE53" s="12"/>
      <c r="BF53" s="12"/>
      <c r="BG53" s="11"/>
      <c r="BH53" s="12"/>
      <c r="BI53" s="12"/>
      <c r="BJ53" s="12"/>
      <c r="BK53" s="12"/>
      <c r="BL53" s="11"/>
      <c r="BM53" s="12"/>
      <c r="BN53" s="12"/>
      <c r="BO53" s="12"/>
      <c r="BP53" s="12"/>
      <c r="BQ53" s="11"/>
      <c r="BR53" s="12"/>
      <c r="BS53" s="12"/>
      <c r="BT53" s="12"/>
      <c r="BU53" s="12"/>
      <c r="BV53" s="11"/>
      <c r="BW53" s="12"/>
      <c r="BX53" s="12"/>
      <c r="BY53" s="12"/>
      <c r="BZ53" s="12"/>
      <c r="CA53" s="11"/>
      <c r="CB53" s="12"/>
      <c r="CC53" s="12"/>
      <c r="CD53" s="12"/>
      <c r="CE53" s="12"/>
      <c r="CF53" s="11"/>
      <c r="CG53" s="12"/>
      <c r="CH53" s="12"/>
      <c r="CI53" s="12"/>
      <c r="CJ53" s="12"/>
      <c r="CK53" s="11"/>
      <c r="CL53" s="12"/>
      <c r="CM53" s="12"/>
      <c r="CN53" s="12"/>
      <c r="CO53" s="12"/>
      <c r="CP53" s="11"/>
      <c r="CQ53" s="12"/>
      <c r="CR53" s="12"/>
      <c r="CS53" s="12"/>
      <c r="CT53" s="12"/>
      <c r="CU53" s="11"/>
      <c r="CV53" s="12"/>
      <c r="CW53" s="12"/>
      <c r="CX53" s="12"/>
      <c r="CY53" s="12"/>
      <c r="CZ53" s="11"/>
      <c r="DA53" s="12"/>
      <c r="DB53" s="12"/>
      <c r="DC53" s="12"/>
      <c r="DD53" s="12"/>
      <c r="DE53" s="11"/>
      <c r="DF53" s="12"/>
      <c r="DG53" s="12"/>
      <c r="DH53" s="12"/>
      <c r="DI53" s="12"/>
      <c r="DJ53" s="11"/>
      <c r="DK53" s="12"/>
      <c r="DL53" s="12"/>
      <c r="DM53" s="12"/>
      <c r="DN53" s="12"/>
      <c r="DO53" s="11"/>
      <c r="DP53" s="12"/>
      <c r="DQ53" s="12"/>
      <c r="DR53" s="12"/>
      <c r="DS53" s="12"/>
      <c r="DT53" s="11"/>
      <c r="DU53" s="12"/>
      <c r="DV53" s="12"/>
      <c r="DW53" s="12"/>
      <c r="DX53" s="12"/>
      <c r="DY53" s="11"/>
      <c r="DZ53" s="12"/>
      <c r="EA53" s="12"/>
      <c r="EB53" s="12"/>
      <c r="EC53" s="12"/>
      <c r="ED53" s="11"/>
      <c r="EE53" s="12"/>
      <c r="EF53" s="12"/>
      <c r="EG53" s="12"/>
      <c r="EH53" s="12"/>
      <c r="EI53" s="11"/>
      <c r="EJ53" s="12"/>
      <c r="EK53" s="12"/>
      <c r="EL53" s="12"/>
      <c r="EM53" s="12"/>
      <c r="EN53" s="11"/>
      <c r="EO53" s="12"/>
      <c r="EP53" s="12"/>
      <c r="EQ53" s="12"/>
      <c r="ER53" s="12"/>
      <c r="ES53" s="11"/>
      <c r="ET53" s="12"/>
      <c r="EU53" s="12"/>
      <c r="EV53" s="12"/>
      <c r="EW53" s="12"/>
      <c r="EX53" s="11"/>
      <c r="EY53" s="12"/>
      <c r="EZ53" s="12"/>
      <c r="FA53" s="12"/>
      <c r="FB53" s="12"/>
      <c r="FC53" s="11"/>
      <c r="FD53" s="12"/>
      <c r="FE53" s="12"/>
      <c r="FF53" s="12"/>
      <c r="FG53" s="12"/>
      <c r="FH53" s="11"/>
      <c r="FI53" s="12"/>
      <c r="FJ53" s="12"/>
      <c r="FK53" s="12"/>
      <c r="FL53" s="12"/>
      <c r="FM53" s="11"/>
      <c r="FN53" s="12"/>
      <c r="FO53" s="12"/>
      <c r="FP53" s="12"/>
      <c r="FQ53" s="12"/>
      <c r="FR53" s="11"/>
      <c r="FS53" s="12"/>
      <c r="FT53" s="12"/>
      <c r="FU53" s="12"/>
      <c r="FV53" s="12"/>
      <c r="FW53" s="11"/>
      <c r="FX53" s="12"/>
      <c r="FY53" s="12"/>
      <c r="FZ53" s="12"/>
      <c r="GA53" s="12"/>
      <c r="GB53" s="11"/>
      <c r="GC53" s="12"/>
      <c r="GD53" s="12"/>
      <c r="GE53" s="12"/>
      <c r="GF53" s="12"/>
      <c r="GG53" s="11"/>
      <c r="GH53" s="12"/>
      <c r="GI53" s="12"/>
      <c r="GJ53" s="12"/>
      <c r="GK53" s="12"/>
      <c r="GL53" s="11"/>
      <c r="GM53" s="12"/>
      <c r="GN53" s="12"/>
      <c r="GO53" s="12"/>
      <c r="GP53" s="12"/>
      <c r="GQ53" s="11"/>
      <c r="GR53" s="12"/>
      <c r="GS53" s="12"/>
      <c r="GT53" s="12"/>
      <c r="GU53" s="12"/>
      <c r="GV53" s="11"/>
      <c r="GW53" s="12"/>
      <c r="GX53" s="12"/>
      <c r="GY53" s="12"/>
      <c r="GZ53" s="12"/>
      <c r="HA53" s="11"/>
      <c r="HB53" s="12"/>
      <c r="HC53" s="12"/>
      <c r="HD53" s="12"/>
      <c r="HE53" s="12"/>
      <c r="HF53" s="11"/>
      <c r="HG53" s="12"/>
      <c r="HH53" s="12"/>
      <c r="HI53" s="12"/>
      <c r="HJ53" s="12"/>
      <c r="HK53" s="11"/>
      <c r="HL53" s="12"/>
      <c r="HM53" s="12"/>
      <c r="HN53" s="12"/>
      <c r="HO53" s="12"/>
      <c r="HP53" s="197"/>
    </row>
    <row r="54" spans="1:224" ht="9">
      <c r="A54" s="177"/>
      <c r="B54" s="158"/>
      <c r="C54" s="198">
        <f>Planilha!G161</f>
        <v>0.19850000000000001</v>
      </c>
      <c r="D54" s="13">
        <f>$C$54*D51</f>
        <v>6881.06</v>
      </c>
      <c r="E54" s="14"/>
      <c r="F54" s="14"/>
      <c r="G54" s="14"/>
      <c r="H54" s="14"/>
      <c r="I54" s="13">
        <f>$C$54*I51</f>
        <v>1446.68</v>
      </c>
      <c r="J54" s="14"/>
      <c r="K54" s="14"/>
      <c r="L54" s="14"/>
      <c r="M54" s="14"/>
      <c r="N54" s="13">
        <f>$C$54*N51</f>
        <v>44744.959999999999</v>
      </c>
      <c r="O54" s="14"/>
      <c r="P54" s="14"/>
      <c r="Q54" s="14"/>
      <c r="R54" s="14"/>
      <c r="S54" s="13">
        <f>$C$54*S51</f>
        <v>1446.68</v>
      </c>
      <c r="T54" s="14"/>
      <c r="U54" s="14"/>
      <c r="V54" s="14"/>
      <c r="W54" s="14"/>
      <c r="X54" s="13">
        <f>$C$54*X51</f>
        <v>73208.83</v>
      </c>
      <c r="Y54" s="14"/>
      <c r="Z54" s="14"/>
      <c r="AA54" s="14"/>
      <c r="AB54" s="14"/>
      <c r="AC54" s="13">
        <f>$C$54*AC51</f>
        <v>1446.68</v>
      </c>
      <c r="AD54" s="14"/>
      <c r="AE54" s="14"/>
      <c r="AF54" s="14"/>
      <c r="AG54" s="14"/>
      <c r="AH54" s="13">
        <f>$C$54*AH51</f>
        <v>1446.68</v>
      </c>
      <c r="AI54" s="14"/>
      <c r="AJ54" s="14"/>
      <c r="AK54" s="14"/>
      <c r="AL54" s="14"/>
      <c r="AM54" s="13">
        <f>$C$54*AM51</f>
        <v>1446.68</v>
      </c>
      <c r="AN54" s="14"/>
      <c r="AO54" s="14"/>
      <c r="AP54" s="14"/>
      <c r="AQ54" s="14"/>
      <c r="AR54" s="13">
        <f>$C$54*AR51</f>
        <v>18298.82</v>
      </c>
      <c r="AS54" s="14"/>
      <c r="AT54" s="14"/>
      <c r="AU54" s="14"/>
      <c r="AV54" s="14"/>
      <c r="AW54" s="13">
        <f>$C$54*AW51</f>
        <v>1446.68</v>
      </c>
      <c r="AX54" s="14"/>
      <c r="AY54" s="14"/>
      <c r="AZ54" s="14"/>
      <c r="BA54" s="14"/>
      <c r="BB54" s="13">
        <f>$C$54*BB51</f>
        <v>102924.48</v>
      </c>
      <c r="BC54" s="14"/>
      <c r="BD54" s="14"/>
      <c r="BE54" s="14"/>
      <c r="BF54" s="14"/>
      <c r="BG54" s="13">
        <f>$C$54*BG51</f>
        <v>5421.36</v>
      </c>
      <c r="BH54" s="14"/>
      <c r="BI54" s="14"/>
      <c r="BJ54" s="14"/>
      <c r="BK54" s="14"/>
      <c r="BL54" s="13">
        <f>$C$54*BL51</f>
        <v>1446.68</v>
      </c>
      <c r="BM54" s="14"/>
      <c r="BN54" s="14"/>
      <c r="BO54" s="14"/>
      <c r="BP54" s="14"/>
      <c r="BQ54" s="13">
        <f>$C$54*BQ51</f>
        <v>1446.68</v>
      </c>
      <c r="BR54" s="14"/>
      <c r="BS54" s="14"/>
      <c r="BT54" s="14"/>
      <c r="BU54" s="14"/>
      <c r="BV54" s="13">
        <f>$C$54*BV51</f>
        <v>1446.68</v>
      </c>
      <c r="BW54" s="14"/>
      <c r="BX54" s="14"/>
      <c r="BY54" s="14"/>
      <c r="BZ54" s="14"/>
      <c r="CA54" s="13">
        <f>$C$54*CA51</f>
        <v>1446.68</v>
      </c>
      <c r="CB54" s="14"/>
      <c r="CC54" s="14"/>
      <c r="CD54" s="14"/>
      <c r="CE54" s="14"/>
      <c r="CF54" s="13">
        <f>$C$54*CF51</f>
        <v>31073.56</v>
      </c>
      <c r="CG54" s="14"/>
      <c r="CH54" s="14"/>
      <c r="CI54" s="14"/>
      <c r="CJ54" s="14"/>
      <c r="CK54" s="13">
        <f>$C$54*CK51</f>
        <v>1446.68</v>
      </c>
      <c r="CL54" s="14"/>
      <c r="CM54" s="14"/>
      <c r="CN54" s="14"/>
      <c r="CO54" s="14"/>
      <c r="CP54" s="13">
        <f>$C$54*CP51</f>
        <v>209268.1</v>
      </c>
      <c r="CQ54" s="14"/>
      <c r="CR54" s="14"/>
      <c r="CS54" s="14"/>
      <c r="CT54" s="14"/>
      <c r="CU54" s="13">
        <f>$C$54*CU51</f>
        <v>1446.68</v>
      </c>
      <c r="CV54" s="14"/>
      <c r="CW54" s="14"/>
      <c r="CX54" s="14"/>
      <c r="CY54" s="14"/>
      <c r="CZ54" s="13">
        <f>$C$54*CZ51</f>
        <v>1446.68</v>
      </c>
      <c r="DA54" s="14"/>
      <c r="DB54" s="14"/>
      <c r="DC54" s="14"/>
      <c r="DD54" s="14"/>
      <c r="DE54" s="13">
        <f>$C$54*DE51</f>
        <v>1446.68</v>
      </c>
      <c r="DF54" s="14"/>
      <c r="DG54" s="14"/>
      <c r="DH54" s="14"/>
      <c r="DI54" s="14"/>
      <c r="DJ54" s="13">
        <f>$C$54*DJ51</f>
        <v>26996.15</v>
      </c>
      <c r="DK54" s="14"/>
      <c r="DL54" s="14"/>
      <c r="DM54" s="14"/>
      <c r="DN54" s="14"/>
      <c r="DO54" s="13">
        <f>$C$54*DO51</f>
        <v>1446.68</v>
      </c>
      <c r="DP54" s="14"/>
      <c r="DQ54" s="14"/>
      <c r="DR54" s="14"/>
      <c r="DS54" s="14"/>
      <c r="DT54" s="13">
        <f>$C$54*DT51+0.05</f>
        <v>169761.72</v>
      </c>
      <c r="DU54" s="14"/>
      <c r="DV54" s="14"/>
      <c r="DW54" s="14"/>
      <c r="DX54" s="14"/>
      <c r="DY54" s="13">
        <f>$C$54*DY51</f>
        <v>0</v>
      </c>
      <c r="DZ54" s="14"/>
      <c r="EA54" s="14"/>
      <c r="EB54" s="14"/>
      <c r="EC54" s="14"/>
      <c r="ED54" s="13">
        <f>$C$54*ED51</f>
        <v>0</v>
      </c>
      <c r="EE54" s="14"/>
      <c r="EF54" s="14"/>
      <c r="EG54" s="14"/>
      <c r="EH54" s="14"/>
      <c r="EI54" s="13">
        <f>$C$54*EI51</f>
        <v>0</v>
      </c>
      <c r="EJ54" s="14"/>
      <c r="EK54" s="14"/>
      <c r="EL54" s="14"/>
      <c r="EM54" s="14"/>
      <c r="EN54" s="13">
        <f>$C$54*EN51</f>
        <v>0</v>
      </c>
      <c r="EO54" s="14"/>
      <c r="EP54" s="14"/>
      <c r="EQ54" s="14"/>
      <c r="ER54" s="14"/>
      <c r="ES54" s="13">
        <f>$C$54*ES51</f>
        <v>0</v>
      </c>
      <c r="ET54" s="14"/>
      <c r="EU54" s="14"/>
      <c r="EV54" s="14"/>
      <c r="EW54" s="14"/>
      <c r="EX54" s="13">
        <f>$C$54*EX51</f>
        <v>0</v>
      </c>
      <c r="EY54" s="14"/>
      <c r="EZ54" s="14"/>
      <c r="FA54" s="14"/>
      <c r="FB54" s="14"/>
      <c r="FC54" s="13">
        <f>$C$54*FC51</f>
        <v>0</v>
      </c>
      <c r="FD54" s="14"/>
      <c r="FE54" s="14"/>
      <c r="FF54" s="14"/>
      <c r="FG54" s="14"/>
      <c r="FH54" s="13">
        <f>$C$54*FH51</f>
        <v>0</v>
      </c>
      <c r="FI54" s="14"/>
      <c r="FJ54" s="14"/>
      <c r="FK54" s="14"/>
      <c r="FL54" s="14"/>
      <c r="FM54" s="13">
        <f>$C$54*FM51</f>
        <v>0</v>
      </c>
      <c r="FN54" s="14"/>
      <c r="FO54" s="14"/>
      <c r="FP54" s="14"/>
      <c r="FQ54" s="14"/>
      <c r="FR54" s="13">
        <f>$C$54*FR51</f>
        <v>0</v>
      </c>
      <c r="FS54" s="14"/>
      <c r="FT54" s="14"/>
      <c r="FU54" s="14"/>
      <c r="FV54" s="14"/>
      <c r="FW54" s="13">
        <f>$C$54*FW51</f>
        <v>0</v>
      </c>
      <c r="FX54" s="14"/>
      <c r="FY54" s="14"/>
      <c r="FZ54" s="14"/>
      <c r="GA54" s="14"/>
      <c r="GB54" s="13">
        <f>$C$54*GB51</f>
        <v>0</v>
      </c>
      <c r="GC54" s="14"/>
      <c r="GD54" s="14"/>
      <c r="GE54" s="14"/>
      <c r="GF54" s="14"/>
      <c r="GG54" s="13">
        <f>$C$54*GG51</f>
        <v>0</v>
      </c>
      <c r="GH54" s="14"/>
      <c r="GI54" s="14"/>
      <c r="GJ54" s="14"/>
      <c r="GK54" s="14"/>
      <c r="GL54" s="13">
        <f>$C$54*GL51</f>
        <v>0</v>
      </c>
      <c r="GM54" s="14"/>
      <c r="GN54" s="14"/>
      <c r="GO54" s="14"/>
      <c r="GP54" s="14"/>
      <c r="GQ54" s="13">
        <f>$C$54*GQ51</f>
        <v>0</v>
      </c>
      <c r="GR54" s="14"/>
      <c r="GS54" s="14"/>
      <c r="GT54" s="14"/>
      <c r="GU54" s="14"/>
      <c r="GV54" s="13">
        <f>$C$54*GV51</f>
        <v>0</v>
      </c>
      <c r="GW54" s="14"/>
      <c r="GX54" s="14"/>
      <c r="GY54" s="14"/>
      <c r="GZ54" s="14"/>
      <c r="HA54" s="13">
        <f>$C$54*HA51</f>
        <v>0</v>
      </c>
      <c r="HB54" s="14"/>
      <c r="HC54" s="14"/>
      <c r="HD54" s="14"/>
      <c r="HE54" s="14"/>
      <c r="HF54" s="13">
        <f>$C$54*HF51</f>
        <v>0</v>
      </c>
      <c r="HG54" s="14"/>
      <c r="HH54" s="14"/>
      <c r="HI54" s="14"/>
      <c r="HJ54" s="14"/>
      <c r="HK54" s="13">
        <f>$C$54*HK51</f>
        <v>0</v>
      </c>
      <c r="HL54" s="14"/>
      <c r="HM54" s="14"/>
      <c r="HN54" s="14"/>
      <c r="HO54" s="14"/>
      <c r="HP54" s="181">
        <f>SUM(D54:HO54)</f>
        <v>710279.24</v>
      </c>
    </row>
    <row r="55" spans="1:224" ht="9">
      <c r="A55" s="182"/>
      <c r="B55" s="187"/>
      <c r="C55" s="189"/>
      <c r="D55" s="10"/>
      <c r="E55" s="9"/>
      <c r="F55" s="9"/>
      <c r="G55" s="9"/>
      <c r="H55" s="9"/>
      <c r="I55" s="10"/>
      <c r="J55" s="9"/>
      <c r="K55" s="9"/>
      <c r="L55" s="9"/>
      <c r="M55" s="9"/>
      <c r="N55" s="10"/>
      <c r="O55" s="9"/>
      <c r="P55" s="9"/>
      <c r="Q55" s="9"/>
      <c r="R55" s="9"/>
      <c r="S55" s="10"/>
      <c r="T55" s="9"/>
      <c r="U55" s="9"/>
      <c r="V55" s="9"/>
      <c r="W55" s="9"/>
      <c r="X55" s="10"/>
      <c r="Y55" s="9"/>
      <c r="Z55" s="9"/>
      <c r="AA55" s="9"/>
      <c r="AB55" s="9"/>
      <c r="AC55" s="10"/>
      <c r="AD55" s="9"/>
      <c r="AE55" s="9"/>
      <c r="AF55" s="9"/>
      <c r="AG55" s="9"/>
      <c r="AH55" s="10"/>
      <c r="AI55" s="9"/>
      <c r="AJ55" s="9"/>
      <c r="AK55" s="9"/>
      <c r="AL55" s="9"/>
      <c r="AM55" s="10"/>
      <c r="AN55" s="9"/>
      <c r="AO55" s="9"/>
      <c r="AP55" s="9"/>
      <c r="AQ55" s="9"/>
      <c r="AR55" s="10"/>
      <c r="AS55" s="9"/>
      <c r="AT55" s="9"/>
      <c r="AU55" s="9"/>
      <c r="AV55" s="9"/>
      <c r="AW55" s="10"/>
      <c r="AX55" s="9"/>
      <c r="AY55" s="9"/>
      <c r="AZ55" s="9"/>
      <c r="BA55" s="9"/>
      <c r="BB55" s="10"/>
      <c r="BC55" s="9"/>
      <c r="BD55" s="9"/>
      <c r="BE55" s="9"/>
      <c r="BF55" s="9"/>
      <c r="BG55" s="10"/>
      <c r="BH55" s="9"/>
      <c r="BI55" s="9"/>
      <c r="BJ55" s="9"/>
      <c r="BK55" s="9"/>
      <c r="BL55" s="10"/>
      <c r="BM55" s="9"/>
      <c r="BN55" s="9"/>
      <c r="BO55" s="9"/>
      <c r="BP55" s="9"/>
      <c r="BQ55" s="10"/>
      <c r="BR55" s="9"/>
      <c r="BS55" s="9"/>
      <c r="BT55" s="9"/>
      <c r="BU55" s="9"/>
      <c r="BV55" s="10"/>
      <c r="BW55" s="9"/>
      <c r="BX55" s="9"/>
      <c r="BY55" s="9"/>
      <c r="BZ55" s="9"/>
      <c r="CA55" s="10"/>
      <c r="CB55" s="9"/>
      <c r="CC55" s="9"/>
      <c r="CD55" s="9"/>
      <c r="CE55" s="9"/>
      <c r="CF55" s="10"/>
      <c r="CG55" s="9"/>
      <c r="CH55" s="9"/>
      <c r="CI55" s="9"/>
      <c r="CJ55" s="9"/>
      <c r="CK55" s="10"/>
      <c r="CL55" s="9"/>
      <c r="CM55" s="9"/>
      <c r="CN55" s="9"/>
      <c r="CO55" s="9"/>
      <c r="CP55" s="10"/>
      <c r="CQ55" s="9"/>
      <c r="CR55" s="9"/>
      <c r="CS55" s="9"/>
      <c r="CT55" s="9"/>
      <c r="CU55" s="10"/>
      <c r="CV55" s="9"/>
      <c r="CW55" s="9"/>
      <c r="CX55" s="9"/>
      <c r="CY55" s="9"/>
      <c r="CZ55" s="10"/>
      <c r="DA55" s="9"/>
      <c r="DB55" s="9"/>
      <c r="DC55" s="9"/>
      <c r="DD55" s="9"/>
      <c r="DE55" s="10"/>
      <c r="DF55" s="9"/>
      <c r="DG55" s="9"/>
      <c r="DH55" s="9"/>
      <c r="DI55" s="9"/>
      <c r="DJ55" s="10"/>
      <c r="DK55" s="9"/>
      <c r="DL55" s="9"/>
      <c r="DM55" s="9"/>
      <c r="DN55" s="9"/>
      <c r="DO55" s="10"/>
      <c r="DP55" s="9"/>
      <c r="DQ55" s="9"/>
      <c r="DR55" s="9"/>
      <c r="DS55" s="9"/>
      <c r="DT55" s="10"/>
      <c r="DU55" s="9"/>
      <c r="DV55" s="9"/>
      <c r="DW55" s="9"/>
      <c r="DX55" s="9"/>
      <c r="DY55" s="10"/>
      <c r="DZ55" s="9"/>
      <c r="EA55" s="9"/>
      <c r="EB55" s="9"/>
      <c r="EC55" s="9"/>
      <c r="ED55" s="10"/>
      <c r="EE55" s="9"/>
      <c r="EF55" s="9"/>
      <c r="EG55" s="9"/>
      <c r="EH55" s="9"/>
      <c r="EI55" s="10"/>
      <c r="EJ55" s="9"/>
      <c r="EK55" s="9"/>
      <c r="EL55" s="9"/>
      <c r="EM55" s="9"/>
      <c r="EN55" s="10"/>
      <c r="EO55" s="9"/>
      <c r="EP55" s="9"/>
      <c r="EQ55" s="9"/>
      <c r="ER55" s="9"/>
      <c r="ES55" s="10"/>
      <c r="ET55" s="9"/>
      <c r="EU55" s="9"/>
      <c r="EV55" s="9"/>
      <c r="EW55" s="9"/>
      <c r="EX55" s="10"/>
      <c r="EY55" s="9"/>
      <c r="EZ55" s="9"/>
      <c r="FA55" s="9"/>
      <c r="FB55" s="9"/>
      <c r="FC55" s="10"/>
      <c r="FD55" s="9"/>
      <c r="FE55" s="9"/>
      <c r="FF55" s="9"/>
      <c r="FG55" s="9"/>
      <c r="FH55" s="10"/>
      <c r="FI55" s="9"/>
      <c r="FJ55" s="9"/>
      <c r="FK55" s="9"/>
      <c r="FL55" s="9"/>
      <c r="FM55" s="10"/>
      <c r="FN55" s="9"/>
      <c r="FO55" s="9"/>
      <c r="FP55" s="9"/>
      <c r="FQ55" s="9"/>
      <c r="FR55" s="10"/>
      <c r="FS55" s="9"/>
      <c r="FT55" s="9"/>
      <c r="FU55" s="9"/>
      <c r="FV55" s="9"/>
      <c r="FW55" s="10"/>
      <c r="FX55" s="9"/>
      <c r="FY55" s="9"/>
      <c r="FZ55" s="9"/>
      <c r="GA55" s="9"/>
      <c r="GB55" s="10"/>
      <c r="GC55" s="9"/>
      <c r="GD55" s="9"/>
      <c r="GE55" s="9"/>
      <c r="GF55" s="9"/>
      <c r="GG55" s="10"/>
      <c r="GH55" s="9"/>
      <c r="GI55" s="9"/>
      <c r="GJ55" s="9"/>
      <c r="GK55" s="9"/>
      <c r="GL55" s="10"/>
      <c r="GM55" s="9"/>
      <c r="GN55" s="9"/>
      <c r="GO55" s="9"/>
      <c r="GP55" s="9"/>
      <c r="GQ55" s="10"/>
      <c r="GR55" s="9"/>
      <c r="GS55" s="9"/>
      <c r="GT55" s="9"/>
      <c r="GU55" s="9"/>
      <c r="GV55" s="10"/>
      <c r="GW55" s="9"/>
      <c r="GX55" s="9"/>
      <c r="GY55" s="9"/>
      <c r="GZ55" s="9"/>
      <c r="HA55" s="10"/>
      <c r="HB55" s="9"/>
      <c r="HC55" s="9"/>
      <c r="HD55" s="9"/>
      <c r="HE55" s="9"/>
      <c r="HF55" s="10"/>
      <c r="HG55" s="9"/>
      <c r="HH55" s="9"/>
      <c r="HI55" s="9"/>
      <c r="HJ55" s="9"/>
      <c r="HK55" s="10"/>
      <c r="HL55" s="9"/>
      <c r="HM55" s="9"/>
      <c r="HN55" s="9"/>
      <c r="HO55" s="9"/>
      <c r="HP55" s="176"/>
    </row>
    <row r="56" spans="1:224" ht="9">
      <c r="A56" s="177"/>
      <c r="B56" s="158"/>
      <c r="C56" s="184"/>
      <c r="D56" s="11"/>
      <c r="E56" s="12"/>
      <c r="F56" s="12"/>
      <c r="G56" s="12"/>
      <c r="H56" s="12"/>
      <c r="I56" s="11"/>
      <c r="J56" s="12"/>
      <c r="K56" s="12"/>
      <c r="L56" s="12"/>
      <c r="M56" s="12"/>
      <c r="N56" s="11"/>
      <c r="O56" s="12"/>
      <c r="P56" s="12"/>
      <c r="Q56" s="12"/>
      <c r="R56" s="12"/>
      <c r="S56" s="11"/>
      <c r="T56" s="12"/>
      <c r="U56" s="12"/>
      <c r="V56" s="12"/>
      <c r="W56" s="12"/>
      <c r="X56" s="11"/>
      <c r="Y56" s="12"/>
      <c r="Z56" s="12"/>
      <c r="AA56" s="12"/>
      <c r="AB56" s="12"/>
      <c r="AC56" s="11"/>
      <c r="AD56" s="12"/>
      <c r="AE56" s="12"/>
      <c r="AF56" s="12"/>
      <c r="AG56" s="12"/>
      <c r="AH56" s="11"/>
      <c r="AI56" s="12"/>
      <c r="AJ56" s="12"/>
      <c r="AK56" s="12"/>
      <c r="AL56" s="12"/>
      <c r="AM56" s="11"/>
      <c r="AN56" s="12"/>
      <c r="AO56" s="12"/>
      <c r="AP56" s="12"/>
      <c r="AQ56" s="12"/>
      <c r="AR56" s="11"/>
      <c r="AS56" s="12"/>
      <c r="AT56" s="12"/>
      <c r="AU56" s="12"/>
      <c r="AV56" s="12"/>
      <c r="AW56" s="11"/>
      <c r="AX56" s="12"/>
      <c r="AY56" s="12"/>
      <c r="AZ56" s="12"/>
      <c r="BA56" s="12"/>
      <c r="BB56" s="11"/>
      <c r="BC56" s="12"/>
      <c r="BD56" s="12"/>
      <c r="BE56" s="12"/>
      <c r="BF56" s="12"/>
      <c r="BG56" s="11"/>
      <c r="BH56" s="12"/>
      <c r="BI56" s="12"/>
      <c r="BJ56" s="12"/>
      <c r="BK56" s="12"/>
      <c r="BL56" s="11"/>
      <c r="BM56" s="12"/>
      <c r="BN56" s="12"/>
      <c r="BO56" s="12"/>
      <c r="BP56" s="12"/>
      <c r="BQ56" s="11"/>
      <c r="BR56" s="12"/>
      <c r="BS56" s="12"/>
      <c r="BT56" s="12"/>
      <c r="BU56" s="12"/>
      <c r="BV56" s="11"/>
      <c r="BW56" s="12"/>
      <c r="BX56" s="12"/>
      <c r="BY56" s="12"/>
      <c r="BZ56" s="12"/>
      <c r="CA56" s="11"/>
      <c r="CB56" s="12"/>
      <c r="CC56" s="12"/>
      <c r="CD56" s="12"/>
      <c r="CE56" s="12"/>
      <c r="CF56" s="11"/>
      <c r="CG56" s="12"/>
      <c r="CH56" s="12"/>
      <c r="CI56" s="12"/>
      <c r="CJ56" s="12"/>
      <c r="CK56" s="11"/>
      <c r="CL56" s="12"/>
      <c r="CM56" s="12"/>
      <c r="CN56" s="12"/>
      <c r="CO56" s="12"/>
      <c r="CP56" s="11"/>
      <c r="CQ56" s="12"/>
      <c r="CR56" s="12"/>
      <c r="CS56" s="12"/>
      <c r="CT56" s="12"/>
      <c r="CU56" s="11"/>
      <c r="CV56" s="12"/>
      <c r="CW56" s="12"/>
      <c r="CX56" s="12"/>
      <c r="CY56" s="12"/>
      <c r="CZ56" s="11"/>
      <c r="DA56" s="12"/>
      <c r="DB56" s="12"/>
      <c r="DC56" s="12"/>
      <c r="DD56" s="12"/>
      <c r="DE56" s="11"/>
      <c r="DF56" s="12"/>
      <c r="DG56" s="12"/>
      <c r="DH56" s="12"/>
      <c r="DI56" s="12"/>
      <c r="DJ56" s="11"/>
      <c r="DK56" s="12"/>
      <c r="DL56" s="12"/>
      <c r="DM56" s="12"/>
      <c r="DN56" s="12"/>
      <c r="DO56" s="11"/>
      <c r="DP56" s="12"/>
      <c r="DQ56" s="12"/>
      <c r="DR56" s="12"/>
      <c r="DS56" s="12"/>
      <c r="DT56" s="11"/>
      <c r="DU56" s="12"/>
      <c r="DV56" s="12"/>
      <c r="DW56" s="12"/>
      <c r="DX56" s="12"/>
      <c r="DY56" s="11"/>
      <c r="DZ56" s="12"/>
      <c r="EA56" s="12"/>
      <c r="EB56" s="12"/>
      <c r="EC56" s="12"/>
      <c r="ED56" s="11"/>
      <c r="EE56" s="12"/>
      <c r="EF56" s="12"/>
      <c r="EG56" s="12"/>
      <c r="EH56" s="12"/>
      <c r="EI56" s="11"/>
      <c r="EJ56" s="12"/>
      <c r="EK56" s="12"/>
      <c r="EL56" s="12"/>
      <c r="EM56" s="12"/>
      <c r="EN56" s="11"/>
      <c r="EO56" s="12"/>
      <c r="EP56" s="12"/>
      <c r="EQ56" s="12"/>
      <c r="ER56" s="12"/>
      <c r="ES56" s="11"/>
      <c r="ET56" s="12"/>
      <c r="EU56" s="12"/>
      <c r="EV56" s="12"/>
      <c r="EW56" s="12"/>
      <c r="EX56" s="11"/>
      <c r="EY56" s="12"/>
      <c r="EZ56" s="12"/>
      <c r="FA56" s="12"/>
      <c r="FB56" s="12"/>
      <c r="FC56" s="11"/>
      <c r="FD56" s="12"/>
      <c r="FE56" s="12"/>
      <c r="FF56" s="12"/>
      <c r="FG56" s="12"/>
      <c r="FH56" s="11"/>
      <c r="FI56" s="12"/>
      <c r="FJ56" s="12"/>
      <c r="FK56" s="12"/>
      <c r="FL56" s="12"/>
      <c r="FM56" s="11"/>
      <c r="FN56" s="12"/>
      <c r="FO56" s="12"/>
      <c r="FP56" s="12"/>
      <c r="FQ56" s="12"/>
      <c r="FR56" s="11"/>
      <c r="FS56" s="12"/>
      <c r="FT56" s="12"/>
      <c r="FU56" s="12"/>
      <c r="FV56" s="12"/>
      <c r="FW56" s="11"/>
      <c r="FX56" s="12"/>
      <c r="FY56" s="12"/>
      <c r="FZ56" s="12"/>
      <c r="GA56" s="12"/>
      <c r="GB56" s="11"/>
      <c r="GC56" s="12"/>
      <c r="GD56" s="12"/>
      <c r="GE56" s="12"/>
      <c r="GF56" s="12"/>
      <c r="GG56" s="11"/>
      <c r="GH56" s="12"/>
      <c r="GI56" s="12"/>
      <c r="GJ56" s="12"/>
      <c r="GK56" s="12"/>
      <c r="GL56" s="11"/>
      <c r="GM56" s="12"/>
      <c r="GN56" s="12"/>
      <c r="GO56" s="12"/>
      <c r="GP56" s="12"/>
      <c r="GQ56" s="11"/>
      <c r="GR56" s="12"/>
      <c r="GS56" s="12"/>
      <c r="GT56" s="12"/>
      <c r="GU56" s="12"/>
      <c r="GV56" s="11"/>
      <c r="GW56" s="12"/>
      <c r="GX56" s="12"/>
      <c r="GY56" s="12"/>
      <c r="GZ56" s="12"/>
      <c r="HA56" s="11"/>
      <c r="HB56" s="12"/>
      <c r="HC56" s="12"/>
      <c r="HD56" s="12"/>
      <c r="HE56" s="12"/>
      <c r="HF56" s="11"/>
      <c r="HG56" s="12"/>
      <c r="HH56" s="12"/>
      <c r="HI56" s="12"/>
      <c r="HJ56" s="12"/>
      <c r="HK56" s="11"/>
      <c r="HL56" s="12"/>
      <c r="HM56" s="12"/>
      <c r="HN56" s="12"/>
      <c r="HO56" s="12"/>
      <c r="HP56" s="197"/>
    </row>
    <row r="57" spans="1:224" ht="9">
      <c r="A57" s="195" t="s">
        <v>24</v>
      </c>
      <c r="B57" s="158"/>
      <c r="C57" s="160"/>
      <c r="D57" s="13">
        <f>D54+D51</f>
        <v>41546.35</v>
      </c>
      <c r="E57" s="14"/>
      <c r="F57" s="14"/>
      <c r="G57" s="14"/>
      <c r="H57" s="14"/>
      <c r="I57" s="13">
        <f>I54+I51</f>
        <v>8734.76</v>
      </c>
      <c r="J57" s="14"/>
      <c r="K57" s="14"/>
      <c r="L57" s="14"/>
      <c r="M57" s="14"/>
      <c r="N57" s="13">
        <f>N54+N51</f>
        <v>270160.37</v>
      </c>
      <c r="O57" s="14"/>
      <c r="P57" s="14"/>
      <c r="Q57" s="14"/>
      <c r="R57" s="14"/>
      <c r="S57" s="13">
        <f>S54+S51</f>
        <v>8734.76</v>
      </c>
      <c r="T57" s="14"/>
      <c r="U57" s="14"/>
      <c r="V57" s="14"/>
      <c r="W57" s="14"/>
      <c r="X57" s="13">
        <f>X54+X51</f>
        <v>442019.08</v>
      </c>
      <c r="Y57" s="14"/>
      <c r="Z57" s="14"/>
      <c r="AA57" s="14"/>
      <c r="AB57" s="14"/>
      <c r="AC57" s="13">
        <f>AC54+AC51</f>
        <v>8734.76</v>
      </c>
      <c r="AD57" s="14"/>
      <c r="AE57" s="14"/>
      <c r="AF57" s="14"/>
      <c r="AG57" s="14"/>
      <c r="AH57" s="13">
        <f>AH54+AH51</f>
        <v>8734.76</v>
      </c>
      <c r="AI57" s="14"/>
      <c r="AJ57" s="14"/>
      <c r="AK57" s="14"/>
      <c r="AL57" s="14"/>
      <c r="AM57" s="13">
        <f>AM54+AM51</f>
        <v>8734.76</v>
      </c>
      <c r="AN57" s="14"/>
      <c r="AO57" s="14"/>
      <c r="AP57" s="14"/>
      <c r="AQ57" s="14"/>
      <c r="AR57" s="13">
        <f>AR54+AR51</f>
        <v>110484.33</v>
      </c>
      <c r="AS57" s="14"/>
      <c r="AT57" s="14"/>
      <c r="AU57" s="14"/>
      <c r="AV57" s="14"/>
      <c r="AW57" s="13">
        <f>AW54+AW51</f>
        <v>8734.76</v>
      </c>
      <c r="AX57" s="14"/>
      <c r="AY57" s="14"/>
      <c r="AZ57" s="14"/>
      <c r="BA57" s="14"/>
      <c r="BB57" s="13">
        <f>BB54+BB51</f>
        <v>621435.73</v>
      </c>
      <c r="BC57" s="14"/>
      <c r="BD57" s="14"/>
      <c r="BE57" s="14"/>
      <c r="BF57" s="14"/>
      <c r="BG57" s="13">
        <f>BG54+BG51</f>
        <v>32732.98</v>
      </c>
      <c r="BH57" s="14"/>
      <c r="BI57" s="14"/>
      <c r="BJ57" s="14"/>
      <c r="BK57" s="14"/>
      <c r="BL57" s="13">
        <f>BL54+BL51</f>
        <v>8734.76</v>
      </c>
      <c r="BM57" s="14"/>
      <c r="BN57" s="14"/>
      <c r="BO57" s="14"/>
      <c r="BP57" s="14"/>
      <c r="BQ57" s="13">
        <f>BQ54+BQ51</f>
        <v>8734.76</v>
      </c>
      <c r="BR57" s="14"/>
      <c r="BS57" s="14"/>
      <c r="BT57" s="14"/>
      <c r="BU57" s="14"/>
      <c r="BV57" s="13">
        <f>BV54+BV51</f>
        <v>8734.76</v>
      </c>
      <c r="BW57" s="14"/>
      <c r="BX57" s="14"/>
      <c r="BY57" s="14"/>
      <c r="BZ57" s="14"/>
      <c r="CA57" s="13">
        <f>CA54+CA51</f>
        <v>8734.76</v>
      </c>
      <c r="CB57" s="14"/>
      <c r="CC57" s="14"/>
      <c r="CD57" s="14"/>
      <c r="CE57" s="14"/>
      <c r="CF57" s="13">
        <f>CF54+CF51</f>
        <v>187615.41</v>
      </c>
      <c r="CG57" s="14"/>
      <c r="CH57" s="14"/>
      <c r="CI57" s="14"/>
      <c r="CJ57" s="14"/>
      <c r="CK57" s="13">
        <f>CK54+CK51</f>
        <v>8734.76</v>
      </c>
      <c r="CL57" s="14"/>
      <c r="CM57" s="14"/>
      <c r="CN57" s="14"/>
      <c r="CO57" s="14"/>
      <c r="CP57" s="13">
        <f>CP54+CP51</f>
        <v>1263515.43</v>
      </c>
      <c r="CQ57" s="14"/>
      <c r="CR57" s="14"/>
      <c r="CS57" s="14"/>
      <c r="CT57" s="14"/>
      <c r="CU57" s="13">
        <f>CU54+CU51</f>
        <v>8734.76</v>
      </c>
      <c r="CV57" s="14"/>
      <c r="CW57" s="14"/>
      <c r="CX57" s="14"/>
      <c r="CY57" s="14"/>
      <c r="CZ57" s="13">
        <f>CZ54+CZ51</f>
        <v>8734.76</v>
      </c>
      <c r="DA57" s="14"/>
      <c r="DB57" s="14"/>
      <c r="DC57" s="14"/>
      <c r="DD57" s="14"/>
      <c r="DE57" s="13">
        <f>DE54+DE51</f>
        <v>8734.76</v>
      </c>
      <c r="DF57" s="14"/>
      <c r="DG57" s="14"/>
      <c r="DH57" s="14"/>
      <c r="DI57" s="14"/>
      <c r="DJ57" s="13">
        <f>DJ54+DJ51</f>
        <v>162996.89000000001</v>
      </c>
      <c r="DK57" s="14"/>
      <c r="DL57" s="14"/>
      <c r="DM57" s="14"/>
      <c r="DN57" s="14"/>
      <c r="DO57" s="13">
        <f>DO54+DO51</f>
        <v>8734.76</v>
      </c>
      <c r="DP57" s="14"/>
      <c r="DQ57" s="14"/>
      <c r="DR57" s="14"/>
      <c r="DS57" s="14"/>
      <c r="DT57" s="13">
        <f>DT54+DT51</f>
        <v>1024984.23</v>
      </c>
      <c r="DU57" s="14"/>
      <c r="DV57" s="14"/>
      <c r="DW57" s="14"/>
      <c r="DX57" s="14"/>
      <c r="DY57" s="13">
        <f>DY54+DY51</f>
        <v>0</v>
      </c>
      <c r="DZ57" s="14"/>
      <c r="EA57" s="14"/>
      <c r="EB57" s="14"/>
      <c r="EC57" s="14"/>
      <c r="ED57" s="13">
        <f>ED54+ED51</f>
        <v>0</v>
      </c>
      <c r="EE57" s="14"/>
      <c r="EF57" s="14"/>
      <c r="EG57" s="14"/>
      <c r="EH57" s="14"/>
      <c r="EI57" s="13">
        <f>EI54+EI51</f>
        <v>0</v>
      </c>
      <c r="EJ57" s="14"/>
      <c r="EK57" s="14"/>
      <c r="EL57" s="14"/>
      <c r="EM57" s="14"/>
      <c r="EN57" s="13">
        <f>EN54+EN51</f>
        <v>0</v>
      </c>
      <c r="EO57" s="14"/>
      <c r="EP57" s="14"/>
      <c r="EQ57" s="14"/>
      <c r="ER57" s="14"/>
      <c r="ES57" s="13">
        <f>ES54+ES51</f>
        <v>0</v>
      </c>
      <c r="ET57" s="14"/>
      <c r="EU57" s="14"/>
      <c r="EV57" s="14"/>
      <c r="EW57" s="14"/>
      <c r="EX57" s="13">
        <f>EX54+EX51</f>
        <v>0</v>
      </c>
      <c r="EY57" s="14"/>
      <c r="EZ57" s="14"/>
      <c r="FA57" s="14"/>
      <c r="FB57" s="14"/>
      <c r="FC57" s="13">
        <f>FC54+FC51</f>
        <v>0</v>
      </c>
      <c r="FD57" s="14"/>
      <c r="FE57" s="14"/>
      <c r="FF57" s="14"/>
      <c r="FG57" s="14"/>
      <c r="FH57" s="13">
        <f>FH54+FH51</f>
        <v>0</v>
      </c>
      <c r="FI57" s="14"/>
      <c r="FJ57" s="14"/>
      <c r="FK57" s="14"/>
      <c r="FL57" s="14"/>
      <c r="FM57" s="13">
        <f>FM54+FM51</f>
        <v>0</v>
      </c>
      <c r="FN57" s="14"/>
      <c r="FO57" s="14"/>
      <c r="FP57" s="14"/>
      <c r="FQ57" s="14"/>
      <c r="FR57" s="13">
        <f>FR54+FR51</f>
        <v>0</v>
      </c>
      <c r="FS57" s="14"/>
      <c r="FT57" s="14"/>
      <c r="FU57" s="14"/>
      <c r="FV57" s="14"/>
      <c r="FW57" s="13">
        <f>FW54+FW51</f>
        <v>0</v>
      </c>
      <c r="FX57" s="14"/>
      <c r="FY57" s="14"/>
      <c r="FZ57" s="14"/>
      <c r="GA57" s="14"/>
      <c r="GB57" s="13">
        <f>GB54+GB51</f>
        <v>0</v>
      </c>
      <c r="GC57" s="14"/>
      <c r="GD57" s="14"/>
      <c r="GE57" s="14"/>
      <c r="GF57" s="14"/>
      <c r="GG57" s="13">
        <f>GG54+GG51</f>
        <v>0</v>
      </c>
      <c r="GH57" s="14"/>
      <c r="GI57" s="14"/>
      <c r="GJ57" s="14"/>
      <c r="GK57" s="14"/>
      <c r="GL57" s="13">
        <f>GL54+GL51</f>
        <v>0</v>
      </c>
      <c r="GM57" s="14"/>
      <c r="GN57" s="14"/>
      <c r="GO57" s="14"/>
      <c r="GP57" s="14"/>
      <c r="GQ57" s="13">
        <f>GQ54+GQ51</f>
        <v>0</v>
      </c>
      <c r="GR57" s="14"/>
      <c r="GS57" s="14"/>
      <c r="GT57" s="14"/>
      <c r="GU57" s="14"/>
      <c r="GV57" s="13">
        <f>GV54+GV51</f>
        <v>0</v>
      </c>
      <c r="GW57" s="14"/>
      <c r="GX57" s="14"/>
      <c r="GY57" s="14"/>
      <c r="GZ57" s="14"/>
      <c r="HA57" s="13">
        <f>HA54+HA51</f>
        <v>0</v>
      </c>
      <c r="HB57" s="14"/>
      <c r="HC57" s="14"/>
      <c r="HD57" s="14"/>
      <c r="HE57" s="14"/>
      <c r="HF57" s="13">
        <f>HF54+HF51</f>
        <v>0</v>
      </c>
      <c r="HG57" s="14"/>
      <c r="HH57" s="14"/>
      <c r="HI57" s="14"/>
      <c r="HJ57" s="14"/>
      <c r="HK57" s="13">
        <f>HK54+HK51</f>
        <v>0</v>
      </c>
      <c r="HL57" s="14"/>
      <c r="HM57" s="14"/>
      <c r="HN57" s="14"/>
      <c r="HO57" s="14"/>
      <c r="HP57" s="181">
        <f>SUM(D57:HO57)</f>
        <v>4288512.2</v>
      </c>
    </row>
    <row r="58" spans="1:224" ht="9">
      <c r="A58" s="182"/>
      <c r="B58" s="187"/>
      <c r="C58" s="189"/>
      <c r="D58" s="10"/>
      <c r="E58" s="9"/>
      <c r="F58" s="9"/>
      <c r="G58" s="9"/>
      <c r="H58" s="9"/>
      <c r="I58" s="10"/>
      <c r="J58" s="9"/>
      <c r="K58" s="9"/>
      <c r="L58" s="9"/>
      <c r="M58" s="9"/>
      <c r="N58" s="10"/>
      <c r="O58" s="9"/>
      <c r="P58" s="9"/>
      <c r="Q58" s="9"/>
      <c r="R58" s="9"/>
      <c r="S58" s="10"/>
      <c r="T58" s="9"/>
      <c r="U58" s="9"/>
      <c r="V58" s="9"/>
      <c r="W58" s="9"/>
      <c r="X58" s="10"/>
      <c r="Y58" s="9"/>
      <c r="Z58" s="9"/>
      <c r="AA58" s="9"/>
      <c r="AB58" s="9"/>
      <c r="AC58" s="10"/>
      <c r="AD58" s="9"/>
      <c r="AE58" s="9"/>
      <c r="AF58" s="9"/>
      <c r="AG58" s="9"/>
      <c r="AH58" s="10"/>
      <c r="AI58" s="9"/>
      <c r="AJ58" s="9"/>
      <c r="AK58" s="9"/>
      <c r="AL58" s="9"/>
      <c r="AM58" s="10"/>
      <c r="AN58" s="9"/>
      <c r="AO58" s="9"/>
      <c r="AP58" s="9"/>
      <c r="AQ58" s="9"/>
      <c r="AR58" s="10"/>
      <c r="AS58" s="9"/>
      <c r="AT58" s="9"/>
      <c r="AU58" s="9"/>
      <c r="AV58" s="9"/>
      <c r="AW58" s="10"/>
      <c r="AX58" s="9"/>
      <c r="AY58" s="9"/>
      <c r="AZ58" s="9"/>
      <c r="BA58" s="9"/>
      <c r="BB58" s="10"/>
      <c r="BC58" s="9"/>
      <c r="BD58" s="9"/>
      <c r="BE58" s="9"/>
      <c r="BF58" s="9"/>
      <c r="BG58" s="10"/>
      <c r="BH58" s="9"/>
      <c r="BI58" s="9"/>
      <c r="BJ58" s="9"/>
      <c r="BK58" s="9"/>
      <c r="BL58" s="10"/>
      <c r="BM58" s="9"/>
      <c r="BN58" s="9"/>
      <c r="BO58" s="9"/>
      <c r="BP58" s="9"/>
      <c r="BQ58" s="10"/>
      <c r="BR58" s="9"/>
      <c r="BS58" s="9"/>
      <c r="BT58" s="9"/>
      <c r="BU58" s="9"/>
      <c r="BV58" s="10"/>
      <c r="BW58" s="9"/>
      <c r="BX58" s="9"/>
      <c r="BY58" s="9"/>
      <c r="BZ58" s="9"/>
      <c r="CA58" s="10"/>
      <c r="CB58" s="9"/>
      <c r="CC58" s="9"/>
      <c r="CD58" s="9"/>
      <c r="CE58" s="9"/>
      <c r="CF58" s="10"/>
      <c r="CG58" s="9"/>
      <c r="CH58" s="9"/>
      <c r="CI58" s="9"/>
      <c r="CJ58" s="9"/>
      <c r="CK58" s="10"/>
      <c r="CL58" s="9"/>
      <c r="CM58" s="9"/>
      <c r="CN58" s="9"/>
      <c r="CO58" s="9"/>
      <c r="CP58" s="10"/>
      <c r="CQ58" s="9"/>
      <c r="CR58" s="9"/>
      <c r="CS58" s="9"/>
      <c r="CT58" s="9"/>
      <c r="CU58" s="10"/>
      <c r="CV58" s="9"/>
      <c r="CW58" s="9"/>
      <c r="CX58" s="9"/>
      <c r="CY58" s="9"/>
      <c r="CZ58" s="10"/>
      <c r="DA58" s="9"/>
      <c r="DB58" s="9"/>
      <c r="DC58" s="9"/>
      <c r="DD58" s="9"/>
      <c r="DE58" s="10"/>
      <c r="DF58" s="9"/>
      <c r="DG58" s="9"/>
      <c r="DH58" s="9"/>
      <c r="DI58" s="9"/>
      <c r="DJ58" s="10"/>
      <c r="DK58" s="9"/>
      <c r="DL58" s="9"/>
      <c r="DM58" s="9"/>
      <c r="DN58" s="9"/>
      <c r="DO58" s="10"/>
      <c r="DP58" s="9"/>
      <c r="DQ58" s="9"/>
      <c r="DR58" s="9"/>
      <c r="DS58" s="9"/>
      <c r="DT58" s="10"/>
      <c r="DU58" s="9"/>
      <c r="DV58" s="9"/>
      <c r="DW58" s="9"/>
      <c r="DX58" s="9"/>
      <c r="DY58" s="10"/>
      <c r="DZ58" s="9"/>
      <c r="EA58" s="9"/>
      <c r="EB58" s="9"/>
      <c r="EC58" s="9"/>
      <c r="ED58" s="10"/>
      <c r="EE58" s="9"/>
      <c r="EF58" s="9"/>
      <c r="EG58" s="9"/>
      <c r="EH58" s="9"/>
      <c r="EI58" s="10"/>
      <c r="EJ58" s="9"/>
      <c r="EK58" s="9"/>
      <c r="EL58" s="9"/>
      <c r="EM58" s="9"/>
      <c r="EN58" s="10"/>
      <c r="EO58" s="9"/>
      <c r="EP58" s="9"/>
      <c r="EQ58" s="9"/>
      <c r="ER58" s="9"/>
      <c r="ES58" s="10"/>
      <c r="ET58" s="9"/>
      <c r="EU58" s="9"/>
      <c r="EV58" s="9"/>
      <c r="EW58" s="9"/>
      <c r="EX58" s="10"/>
      <c r="EY58" s="9"/>
      <c r="EZ58" s="9"/>
      <c r="FA58" s="9"/>
      <c r="FB58" s="9"/>
      <c r="FC58" s="10"/>
      <c r="FD58" s="9"/>
      <c r="FE58" s="9"/>
      <c r="FF58" s="9"/>
      <c r="FG58" s="9"/>
      <c r="FH58" s="10"/>
      <c r="FI58" s="9"/>
      <c r="FJ58" s="9"/>
      <c r="FK58" s="9"/>
      <c r="FL58" s="9"/>
      <c r="FM58" s="10"/>
      <c r="FN58" s="9"/>
      <c r="FO58" s="9"/>
      <c r="FP58" s="9"/>
      <c r="FQ58" s="9"/>
      <c r="FR58" s="10"/>
      <c r="FS58" s="9"/>
      <c r="FT58" s="9"/>
      <c r="FU58" s="9"/>
      <c r="FV58" s="9"/>
      <c r="FW58" s="10"/>
      <c r="FX58" s="9"/>
      <c r="FY58" s="9"/>
      <c r="FZ58" s="9"/>
      <c r="GA58" s="9"/>
      <c r="GB58" s="10"/>
      <c r="GC58" s="9"/>
      <c r="GD58" s="9"/>
      <c r="GE58" s="9"/>
      <c r="GF58" s="9"/>
      <c r="GG58" s="10"/>
      <c r="GH58" s="9"/>
      <c r="GI58" s="9"/>
      <c r="GJ58" s="9"/>
      <c r="GK58" s="9"/>
      <c r="GL58" s="10"/>
      <c r="GM58" s="9"/>
      <c r="GN58" s="9"/>
      <c r="GO58" s="9"/>
      <c r="GP58" s="9"/>
      <c r="GQ58" s="10"/>
      <c r="GR58" s="9"/>
      <c r="GS58" s="9"/>
      <c r="GT58" s="9"/>
      <c r="GU58" s="9"/>
      <c r="GV58" s="10"/>
      <c r="GW58" s="9"/>
      <c r="GX58" s="9"/>
      <c r="GY58" s="9"/>
      <c r="GZ58" s="9"/>
      <c r="HA58" s="10"/>
      <c r="HB58" s="9"/>
      <c r="HC58" s="9"/>
      <c r="HD58" s="9"/>
      <c r="HE58" s="9"/>
      <c r="HF58" s="10"/>
      <c r="HG58" s="9"/>
      <c r="HH58" s="9"/>
      <c r="HI58" s="9"/>
      <c r="HJ58" s="9"/>
      <c r="HK58" s="10"/>
      <c r="HL58" s="9"/>
      <c r="HM58" s="9"/>
      <c r="HN58" s="9"/>
      <c r="HO58" s="9"/>
      <c r="HP58" s="176"/>
    </row>
    <row r="59" spans="1:224" ht="9" hidden="1">
      <c r="A59" s="790" t="s">
        <v>158</v>
      </c>
      <c r="B59" s="791"/>
      <c r="C59" s="792"/>
      <c r="D59" s="11"/>
      <c r="E59" s="12"/>
      <c r="F59" s="12"/>
      <c r="G59" s="12"/>
      <c r="H59" s="12"/>
      <c r="I59" s="11"/>
      <c r="J59" s="12"/>
      <c r="K59" s="12"/>
      <c r="L59" s="12"/>
      <c r="M59" s="12"/>
      <c r="N59" s="11"/>
      <c r="O59" s="12"/>
      <c r="P59" s="12"/>
      <c r="Q59" s="12"/>
      <c r="R59" s="12"/>
      <c r="S59" s="11"/>
      <c r="T59" s="12"/>
      <c r="U59" s="12"/>
      <c r="V59" s="12"/>
      <c r="W59" s="12"/>
      <c r="X59" s="11"/>
      <c r="Y59" s="12"/>
      <c r="Z59" s="12"/>
      <c r="AA59" s="12"/>
      <c r="AB59" s="12"/>
      <c r="AC59" s="11"/>
      <c r="AD59" s="12"/>
      <c r="AE59" s="12"/>
      <c r="AF59" s="12"/>
      <c r="AG59" s="12"/>
      <c r="AH59" s="11"/>
      <c r="AI59" s="12"/>
      <c r="AJ59" s="12"/>
      <c r="AK59" s="12"/>
      <c r="AL59" s="12"/>
      <c r="AM59" s="11"/>
      <c r="AN59" s="12"/>
      <c r="AO59" s="12"/>
      <c r="AP59" s="12"/>
      <c r="AQ59" s="12"/>
      <c r="AR59" s="11"/>
      <c r="AS59" s="12"/>
      <c r="AT59" s="12"/>
      <c r="AU59" s="12"/>
      <c r="AV59" s="12"/>
      <c r="AW59" s="11"/>
      <c r="AX59" s="12"/>
      <c r="AY59" s="12"/>
      <c r="AZ59" s="12"/>
      <c r="BA59" s="12"/>
      <c r="BB59" s="11"/>
      <c r="BC59" s="12"/>
      <c r="BD59" s="12"/>
      <c r="BE59" s="12"/>
      <c r="BF59" s="12"/>
      <c r="BG59" s="11"/>
      <c r="BH59" s="12"/>
      <c r="BI59" s="12"/>
      <c r="BJ59" s="12"/>
      <c r="BK59" s="12"/>
      <c r="BL59" s="11"/>
      <c r="BM59" s="12"/>
      <c r="BN59" s="12"/>
      <c r="BO59" s="12"/>
      <c r="BP59" s="12"/>
      <c r="BQ59" s="11"/>
      <c r="BR59" s="12"/>
      <c r="BS59" s="12"/>
      <c r="BT59" s="12"/>
      <c r="BU59" s="12"/>
      <c r="BV59" s="11"/>
      <c r="BW59" s="12"/>
      <c r="BX59" s="12"/>
      <c r="BY59" s="12"/>
      <c r="BZ59" s="12"/>
      <c r="CA59" s="11"/>
      <c r="CB59" s="12"/>
      <c r="CC59" s="12"/>
      <c r="CD59" s="12"/>
      <c r="CE59" s="12"/>
      <c r="CF59" s="11"/>
      <c r="CG59" s="12"/>
      <c r="CH59" s="12"/>
      <c r="CI59" s="12"/>
      <c r="CJ59" s="12"/>
      <c r="CK59" s="11"/>
      <c r="CL59" s="12"/>
      <c r="CM59" s="12"/>
      <c r="CN59" s="12"/>
      <c r="CO59" s="12"/>
      <c r="CP59" s="11"/>
      <c r="CQ59" s="12"/>
      <c r="CR59" s="12"/>
      <c r="CS59" s="12"/>
      <c r="CT59" s="12"/>
      <c r="CU59" s="11"/>
      <c r="CV59" s="12"/>
      <c r="CW59" s="12"/>
      <c r="CX59" s="12"/>
      <c r="CY59" s="12"/>
      <c r="CZ59" s="11"/>
      <c r="DA59" s="12"/>
      <c r="DB59" s="12"/>
      <c r="DC59" s="12"/>
      <c r="DD59" s="12"/>
      <c r="DE59" s="11"/>
      <c r="DF59" s="12"/>
      <c r="DG59" s="12"/>
      <c r="DH59" s="12"/>
      <c r="DI59" s="12"/>
      <c r="DJ59" s="11"/>
      <c r="DK59" s="12"/>
      <c r="DL59" s="12"/>
      <c r="DM59" s="12"/>
      <c r="DN59" s="12"/>
      <c r="DO59" s="11"/>
      <c r="DP59" s="12"/>
      <c r="DQ59" s="12"/>
      <c r="DR59" s="12"/>
      <c r="DS59" s="12"/>
      <c r="DT59" s="11"/>
      <c r="DU59" s="12"/>
      <c r="DV59" s="12"/>
      <c r="DW59" s="12"/>
      <c r="DX59" s="12"/>
      <c r="DY59" s="11"/>
      <c r="DZ59" s="12"/>
      <c r="EA59" s="12"/>
      <c r="EB59" s="12"/>
      <c r="EC59" s="12"/>
      <c r="ED59" s="11"/>
      <c r="EE59" s="12"/>
      <c r="EF59" s="12"/>
      <c r="EG59" s="12"/>
      <c r="EH59" s="12"/>
      <c r="EI59" s="11"/>
      <c r="EJ59" s="12"/>
      <c r="EK59" s="12"/>
      <c r="EL59" s="12"/>
      <c r="EM59" s="12"/>
      <c r="EN59" s="11"/>
      <c r="EO59" s="12"/>
      <c r="EP59" s="12"/>
      <c r="EQ59" s="12"/>
      <c r="ER59" s="12"/>
      <c r="ES59" s="11"/>
      <c r="ET59" s="12"/>
      <c r="EU59" s="12"/>
      <c r="EV59" s="12"/>
      <c r="EW59" s="12"/>
      <c r="EX59" s="11"/>
      <c r="EY59" s="12"/>
      <c r="EZ59" s="12"/>
      <c r="FA59" s="12"/>
      <c r="FB59" s="12"/>
      <c r="FC59" s="11"/>
      <c r="FD59" s="12"/>
      <c r="FE59" s="12"/>
      <c r="FF59" s="12"/>
      <c r="FG59" s="12"/>
      <c r="FH59" s="11"/>
      <c r="FI59" s="12"/>
      <c r="FJ59" s="12"/>
      <c r="FK59" s="12"/>
      <c r="FL59" s="12"/>
      <c r="FM59" s="11"/>
      <c r="FN59" s="12"/>
      <c r="FO59" s="12"/>
      <c r="FP59" s="12"/>
      <c r="FQ59" s="12"/>
      <c r="FR59" s="11"/>
      <c r="FS59" s="12"/>
      <c r="FT59" s="12"/>
      <c r="FU59" s="12"/>
      <c r="FV59" s="12"/>
      <c r="FW59" s="11"/>
      <c r="FX59" s="12"/>
      <c r="FY59" s="12"/>
      <c r="FZ59" s="12"/>
      <c r="GA59" s="12"/>
      <c r="GB59" s="11"/>
      <c r="GC59" s="12"/>
      <c r="GD59" s="12"/>
      <c r="GE59" s="12"/>
      <c r="GF59" s="12"/>
      <c r="GG59" s="11"/>
      <c r="GH59" s="12"/>
      <c r="GI59" s="12"/>
      <c r="GJ59" s="12"/>
      <c r="GK59" s="12"/>
      <c r="GL59" s="11"/>
      <c r="GM59" s="12"/>
      <c r="GN59" s="12"/>
      <c r="GO59" s="12"/>
      <c r="GP59" s="12"/>
      <c r="GQ59" s="11"/>
      <c r="GR59" s="12"/>
      <c r="GS59" s="12"/>
      <c r="GT59" s="12"/>
      <c r="GU59" s="12"/>
      <c r="GV59" s="11"/>
      <c r="GW59" s="12"/>
      <c r="GX59" s="12"/>
      <c r="GY59" s="12"/>
      <c r="GZ59" s="12"/>
      <c r="HA59" s="11"/>
      <c r="HB59" s="12"/>
      <c r="HC59" s="12"/>
      <c r="HD59" s="12"/>
      <c r="HE59" s="12"/>
      <c r="HF59" s="11"/>
      <c r="HG59" s="12"/>
      <c r="HH59" s="12"/>
      <c r="HI59" s="12"/>
      <c r="HJ59" s="12"/>
      <c r="HK59" s="11"/>
      <c r="HL59" s="12"/>
      <c r="HM59" s="12"/>
      <c r="HN59" s="12"/>
      <c r="HO59" s="12"/>
      <c r="HP59" s="197"/>
    </row>
    <row r="60" spans="1:224" ht="9" hidden="1">
      <c r="A60" s="793"/>
      <c r="B60" s="794"/>
      <c r="C60" s="795"/>
      <c r="D60" s="568" t="e">
        <f>(E20+E23+E26+#REF!+#REF!+#REF!+#REF!+#REF!+#REF!+#REF!+#REF!+#REF!+#REF!+#REF!+#REF!+#REF!+#REF!+#REF!+#REF!+#REF!+#REF!+#REF!+#REF!+#REF!+#REF!+#REF!+#REF!+E29+E32+E35+E38+E41+E44+E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E60" s="569"/>
      <c r="F60" s="569"/>
      <c r="G60" s="569"/>
      <c r="H60" s="569"/>
      <c r="I60" s="568" t="e">
        <f>(J20+J23+J26+#REF!+#REF!+#REF!+#REF!+#REF!+#REF!+#REF!+#REF!+#REF!+#REF!+#REF!+#REF!+#REF!+#REF!+#REF!+#REF!+#REF!+#REF!+#REF!+#REF!+#REF!+#REF!+#REF!+#REF!+J29+J32+J35+J38+J41+J44+J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J60" s="569"/>
      <c r="K60" s="569"/>
      <c r="L60" s="569"/>
      <c r="M60" s="569"/>
      <c r="N60" s="568" t="e">
        <f>(O20+O23+O26+#REF!+#REF!+#REF!+#REF!+#REF!+#REF!+#REF!+#REF!+#REF!+#REF!+#REF!+#REF!+#REF!+#REF!+#REF!+#REF!+#REF!+#REF!+#REF!+#REF!+#REF!+#REF!+#REF!+#REF!+O29+O32+O35+O38+O41+O44+O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O60" s="569"/>
      <c r="P60" s="569"/>
      <c r="Q60" s="569"/>
      <c r="R60" s="569"/>
      <c r="S60" s="568" t="e">
        <f>(T20+T23+T26+#REF!+#REF!+#REF!+#REF!+#REF!+#REF!+#REF!+#REF!+#REF!+#REF!+#REF!+#REF!+#REF!+#REF!+#REF!+#REF!+#REF!+#REF!+#REF!+#REF!+#REF!+#REF!+#REF!+#REF!+T29+T32+T35+T38+T41+T44+T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T60" s="569"/>
      <c r="U60" s="569"/>
      <c r="V60" s="569"/>
      <c r="W60" s="569"/>
      <c r="X60" s="568" t="e">
        <f>(Y20+Y23+Y26+#REF!+#REF!+#REF!+#REF!+#REF!+#REF!+#REF!+#REF!+#REF!+#REF!+#REF!+#REF!+#REF!+#REF!+#REF!+#REF!+#REF!+#REF!+#REF!+#REF!+#REF!+#REF!+#REF!+#REF!+Y29+Y32+Y35+Y38+Y41+Y44+Y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Y60" s="569"/>
      <c r="Z60" s="569"/>
      <c r="AA60" s="569"/>
      <c r="AB60" s="569"/>
      <c r="AC60" s="568" t="e">
        <f>(AD20+AD23+AD26+#REF!+#REF!+#REF!+#REF!+#REF!+#REF!+#REF!+#REF!+#REF!+#REF!+#REF!+#REF!+#REF!+#REF!+#REF!+#REF!+#REF!+#REF!+#REF!+#REF!+#REF!+#REF!+#REF!+#REF!+AD29+AD32+AD35+AD38+AD41+AD44+AD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AD60" s="569"/>
      <c r="AE60" s="569"/>
      <c r="AF60" s="569"/>
      <c r="AG60" s="569"/>
      <c r="AH60" s="568" t="e">
        <f>(AI20+AI23+AI26+#REF!+#REF!+#REF!+#REF!+#REF!+#REF!+#REF!+#REF!+#REF!+#REF!+#REF!+#REF!+#REF!+#REF!+#REF!+#REF!+#REF!+#REF!+#REF!+#REF!+#REF!+#REF!+#REF!+#REF!+AI29+AI32+AI35+AI38+AI41+AI44+AI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AI60" s="569"/>
      <c r="AJ60" s="569"/>
      <c r="AK60" s="569"/>
      <c r="AL60" s="569"/>
      <c r="AM60" s="568" t="e">
        <f>(AN20+AN23+AN26+#REF!+#REF!+#REF!+#REF!+#REF!+#REF!+#REF!+#REF!+#REF!+#REF!+#REF!+#REF!+#REF!+#REF!+#REF!+#REF!+#REF!+#REF!+#REF!+#REF!+#REF!+#REF!+#REF!+#REF!+AN29+AN32+AN35+AN38+AN41+AN44+AN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AN60" s="569"/>
      <c r="AO60" s="569"/>
      <c r="AP60" s="569"/>
      <c r="AQ60" s="569"/>
      <c r="AR60" s="568" t="e">
        <f>(AS20+AS23+AS26+#REF!+#REF!+#REF!+#REF!+#REF!+#REF!+#REF!+#REF!+#REF!+#REF!+#REF!+#REF!+#REF!+#REF!+#REF!+#REF!+#REF!+#REF!+#REF!+#REF!+#REF!+#REF!+#REF!+#REF!+AS29+AS32+AS35+AS38+AS41+AS44+AS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AS60" s="569"/>
      <c r="AT60" s="569"/>
      <c r="AU60" s="569"/>
      <c r="AV60" s="569"/>
      <c r="AW60" s="568" t="e">
        <f>(AX20+AX23+AX26+#REF!+#REF!+#REF!+#REF!+#REF!+#REF!+#REF!+#REF!+#REF!+#REF!+#REF!+#REF!+#REF!+#REF!+#REF!+#REF!+#REF!+#REF!+#REF!+#REF!+#REF!+#REF!+#REF!+#REF!+AX29+AX32+AX35+AX38+AX41+AX44+AX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AX60" s="569"/>
      <c r="AY60" s="569"/>
      <c r="AZ60" s="569"/>
      <c r="BA60" s="569"/>
      <c r="BB60" s="568" t="e">
        <f>(BC20+BC23+BC26+#REF!+#REF!+#REF!+#REF!+#REF!+#REF!+#REF!+#REF!+#REF!+#REF!+#REF!+#REF!+#REF!+#REF!+#REF!+#REF!+#REF!+#REF!+#REF!+#REF!+#REF!+#REF!+#REF!+#REF!+BC29+BC32+BC35+BC38+BC41+BC44+BC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BC60" s="569"/>
      <c r="BD60" s="569"/>
      <c r="BE60" s="569"/>
      <c r="BF60" s="569"/>
      <c r="BG60" s="568" t="e">
        <f>(BH20+BH23+BH26+#REF!+#REF!+#REF!+#REF!+#REF!+#REF!+#REF!+#REF!+#REF!+#REF!+#REF!+#REF!+#REF!+#REF!+#REF!+#REF!+#REF!+#REF!+#REF!+#REF!+#REF!+#REF!+#REF!+#REF!+BH29+BH32+BH35+BH38+BH41+BH44+BH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BH60" s="569"/>
      <c r="BI60" s="569"/>
      <c r="BJ60" s="569"/>
      <c r="BK60" s="569"/>
      <c r="BL60" s="568" t="e">
        <f>(BM20+BM23+BM26+#REF!+#REF!+#REF!+#REF!+#REF!+#REF!+#REF!+#REF!+#REF!+#REF!+#REF!+#REF!+#REF!+#REF!+#REF!+#REF!+#REF!+#REF!+#REF!+#REF!+#REF!+#REF!+#REF!+#REF!+BM29+BM32+BM35+BM38+BM41+BM44+BM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BM60" s="569"/>
      <c r="BN60" s="569"/>
      <c r="BO60" s="569"/>
      <c r="BP60" s="569"/>
      <c r="BQ60" s="568" t="e">
        <f>(BR20+BR23+BR26+#REF!+#REF!+#REF!+#REF!+#REF!+#REF!+#REF!+#REF!+#REF!+#REF!+#REF!+#REF!+#REF!+#REF!+#REF!+#REF!+#REF!+#REF!+#REF!+#REF!+#REF!+#REF!+#REF!+#REF!+BR29+BR32+BR35+BR38+BR41+BR44+BR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BR60" s="569"/>
      <c r="BS60" s="569"/>
      <c r="BT60" s="569"/>
      <c r="BU60" s="569"/>
      <c r="BV60" s="568" t="e">
        <f>(BW20+BW23+BW26+#REF!+#REF!+#REF!+#REF!+#REF!+#REF!+#REF!+#REF!+#REF!+#REF!+#REF!+#REF!+#REF!+#REF!+#REF!+#REF!+#REF!+#REF!+#REF!+#REF!+#REF!+#REF!+#REF!+#REF!+BW29+BW32+BW35+BW38+BW41+BW44+BW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BW60" s="569"/>
      <c r="BX60" s="569"/>
      <c r="BY60" s="569"/>
      <c r="BZ60" s="569"/>
      <c r="CA60" s="568" t="e">
        <f>(CB20+CB23+CB26+#REF!+#REF!+#REF!+#REF!+#REF!+#REF!+#REF!+#REF!+#REF!+#REF!+#REF!+#REF!+#REF!+#REF!+#REF!+#REF!+#REF!+#REF!+#REF!+#REF!+#REF!+#REF!+#REF!+#REF!+CB29+CB32+CB35+CB38+CB41+CB44+CB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CB60" s="569"/>
      <c r="CC60" s="569"/>
      <c r="CD60" s="569"/>
      <c r="CE60" s="569"/>
      <c r="CF60" s="568" t="e">
        <f>(CG20+CG23+CG26+#REF!+#REF!+#REF!+#REF!+#REF!+#REF!+#REF!+#REF!+#REF!+#REF!+#REF!+#REF!+#REF!+#REF!+#REF!+#REF!+#REF!+#REF!+#REF!+#REF!+#REF!+#REF!+#REF!+#REF!+CG29+CG32+CG35+CG38+CG41+CG44+CG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CG60" s="569"/>
      <c r="CH60" s="569"/>
      <c r="CI60" s="569"/>
      <c r="CJ60" s="569"/>
      <c r="CK60" s="568" t="e">
        <f>(CL20+CL23+CL26+#REF!+#REF!+#REF!+#REF!+#REF!+#REF!+#REF!+#REF!+#REF!+#REF!+#REF!+#REF!+#REF!+#REF!+#REF!+#REF!+#REF!+#REF!+#REF!+#REF!+#REF!+#REF!+#REF!+#REF!+CL29+CL32+CL35+CL38+CL41+CL44+CL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CL60" s="569"/>
      <c r="CM60" s="569"/>
      <c r="CN60" s="569"/>
      <c r="CO60" s="569"/>
      <c r="CP60" s="568" t="e">
        <f>(CQ20+CQ23+CQ26+#REF!+#REF!+#REF!+#REF!+#REF!+#REF!+#REF!+#REF!+#REF!+#REF!+#REF!+#REF!+#REF!+#REF!+#REF!+#REF!+#REF!+#REF!+#REF!+#REF!+#REF!+#REF!+#REF!+#REF!+CQ29+CQ32+CQ35+CQ38+CQ41+CQ44+CQ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CQ60" s="569"/>
      <c r="CR60" s="569"/>
      <c r="CS60" s="569"/>
      <c r="CT60" s="569"/>
      <c r="CU60" s="568" t="e">
        <f>(CV20+CV23+CV26+#REF!+#REF!+#REF!+#REF!+#REF!+#REF!+#REF!+#REF!+#REF!+#REF!+#REF!+#REF!+#REF!+#REF!+#REF!+#REF!+#REF!+#REF!+#REF!+#REF!+#REF!+#REF!+#REF!+#REF!+CV29+CV32+CV35+CV38+CV41+CV44+CV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CV60" s="569"/>
      <c r="CW60" s="569"/>
      <c r="CX60" s="569"/>
      <c r="CY60" s="569"/>
      <c r="CZ60" s="568" t="e">
        <f>(DA20+DA23+DA26+#REF!+#REF!+#REF!+#REF!+#REF!+#REF!+#REF!+#REF!+#REF!+#REF!+#REF!+#REF!+#REF!+#REF!+#REF!+#REF!+#REF!+#REF!+#REF!+#REF!+#REF!+#REF!+#REF!+#REF!+DA29+DA32+DA35+DA38+DA41+DA44+DA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DA60" s="569"/>
      <c r="DB60" s="569"/>
      <c r="DC60" s="569"/>
      <c r="DD60" s="569"/>
      <c r="DE60" s="568" t="e">
        <f>(DF20+DF23+DF26+#REF!+#REF!+#REF!+#REF!+#REF!+#REF!+#REF!+#REF!+#REF!+#REF!+#REF!+#REF!+#REF!+#REF!+#REF!+#REF!+#REF!+#REF!+#REF!+#REF!+#REF!+#REF!+#REF!+#REF!+DF29+DF32+DF35+DF38+DF41+DF44+DF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DF60" s="569"/>
      <c r="DG60" s="569"/>
      <c r="DH60" s="569"/>
      <c r="DI60" s="569"/>
      <c r="DJ60" s="568" t="e">
        <f>(DK20+DK23+DK26+#REF!+#REF!+#REF!+#REF!+#REF!+#REF!+#REF!+#REF!+#REF!+#REF!+#REF!+#REF!+#REF!+#REF!+#REF!+#REF!+#REF!+#REF!+#REF!+#REF!+#REF!+#REF!+#REF!+#REF!+DK29+DK32+DK35+DK38+DK41+DK44+DK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DK60" s="569"/>
      <c r="DL60" s="569"/>
      <c r="DM60" s="569"/>
      <c r="DN60" s="569"/>
      <c r="DO60" s="568" t="e">
        <f>(DP20+DP23+DP26+#REF!+#REF!+#REF!+#REF!+#REF!+#REF!+#REF!+#REF!+#REF!+#REF!+#REF!+#REF!+#REF!+#REF!+#REF!+#REF!+#REF!+#REF!+#REF!+#REF!+#REF!+#REF!+#REF!+#REF!+DP29+DP32+DP35+DP38+DP41+DP44+DP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DP60" s="569"/>
      <c r="DQ60" s="569"/>
      <c r="DR60" s="569"/>
      <c r="DS60" s="569"/>
      <c r="DT60" s="568" t="e">
        <f>(DU20+DU23+DU26+#REF!+#REF!+#REF!+#REF!+#REF!+#REF!+#REF!+#REF!+#REF!+#REF!+#REF!+#REF!+#REF!+#REF!+#REF!+#REF!+#REF!+#REF!+#REF!+#REF!+#REF!+#REF!+#REF!+#REF!+DU29+DU32+DU35+DU38+DU41+DU44+DU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DU60" s="569"/>
      <c r="DV60" s="569"/>
      <c r="DW60" s="569"/>
      <c r="DX60" s="569"/>
      <c r="DY60" s="568" t="e">
        <f>(DZ20+DZ23+DZ26+#REF!+#REF!+#REF!+#REF!+#REF!+#REF!+#REF!+#REF!+#REF!+#REF!+#REF!+#REF!+#REF!+#REF!+#REF!+#REF!+#REF!+#REF!+#REF!+#REF!+#REF!+#REF!+#REF!+#REF!+DZ29+DZ32+DZ35+DZ38+DZ41+DZ44+DZ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DZ60" s="569"/>
      <c r="EA60" s="569"/>
      <c r="EB60" s="569"/>
      <c r="EC60" s="569"/>
      <c r="ED60" s="568" t="e">
        <f>(EE20+EE23+EE26+#REF!+#REF!+#REF!+#REF!+#REF!+#REF!+#REF!+#REF!+#REF!+#REF!+#REF!+#REF!+#REF!+#REF!+#REF!+#REF!+#REF!+#REF!+#REF!+#REF!+#REF!+#REF!+#REF!+#REF!+EE29+EE32+EE35+EE38+EE41+EE44+EE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EE60" s="569"/>
      <c r="EF60" s="569"/>
      <c r="EG60" s="569"/>
      <c r="EH60" s="569"/>
      <c r="EI60" s="568" t="e">
        <f>(EJ20+EJ23+EJ26+#REF!+#REF!+#REF!+#REF!+#REF!+#REF!+#REF!+#REF!+#REF!+#REF!+#REF!+#REF!+#REF!+#REF!+#REF!+#REF!+#REF!+#REF!+#REF!+#REF!+#REF!+#REF!+#REF!+#REF!+EJ29+EJ32+EJ35+EJ38+EJ41+EJ44+EJ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EJ60" s="569"/>
      <c r="EK60" s="569"/>
      <c r="EL60" s="569"/>
      <c r="EM60" s="569"/>
      <c r="EN60" s="568" t="e">
        <f>(EO20+EO23+EO26+#REF!+#REF!+#REF!+#REF!+#REF!+#REF!+#REF!+#REF!+#REF!+#REF!+#REF!+#REF!+#REF!+#REF!+#REF!+#REF!+#REF!+#REF!+#REF!+#REF!+#REF!+#REF!+#REF!+#REF!+EO29+EO32+EO35+EO38+EO41+EO44+EO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EO60" s="569"/>
      <c r="EP60" s="569"/>
      <c r="EQ60" s="569"/>
      <c r="ER60" s="569"/>
      <c r="ES60" s="568" t="e">
        <f>(ET20+ET23+ET26+#REF!+#REF!+#REF!+#REF!+#REF!+#REF!+#REF!+#REF!+#REF!+#REF!+#REF!+#REF!+#REF!+#REF!+#REF!+#REF!+#REF!+#REF!+#REF!+#REF!+#REF!+#REF!+#REF!+#REF!+ET29+ET32+ET35+ET38+ET41+ET44+ET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ET60" s="569"/>
      <c r="EU60" s="569"/>
      <c r="EV60" s="569"/>
      <c r="EW60" s="569"/>
      <c r="EX60" s="568" t="e">
        <f>(EY20+EY23+EY26+#REF!+#REF!+#REF!+#REF!+#REF!+#REF!+#REF!+#REF!+#REF!+#REF!+#REF!+#REF!+#REF!+#REF!+#REF!+#REF!+#REF!+#REF!+#REF!+#REF!+#REF!+#REF!+#REF!+#REF!+EY29+EY32+EY35+EY38+EY41+EY44+EY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EY60" s="569"/>
      <c r="EZ60" s="569"/>
      <c r="FA60" s="569"/>
      <c r="FB60" s="569"/>
      <c r="FC60" s="568" t="e">
        <f>(FD20+FD23+FD26+#REF!+#REF!+#REF!+#REF!+#REF!+#REF!+#REF!+#REF!+#REF!+#REF!+#REF!+#REF!+#REF!+#REF!+#REF!+#REF!+#REF!+#REF!+#REF!+#REF!+#REF!+#REF!+#REF!+#REF!+FD29+FD32+FD35+FD38+FD41+FD44+FD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FD60" s="569"/>
      <c r="FE60" s="569"/>
      <c r="FF60" s="569"/>
      <c r="FG60" s="569"/>
      <c r="FH60" s="568" t="e">
        <f>(FI20+FI23+FI26+#REF!+#REF!+#REF!+#REF!+#REF!+#REF!+#REF!+#REF!+#REF!+#REF!+#REF!+#REF!+#REF!+#REF!+#REF!+#REF!+#REF!+#REF!+#REF!+#REF!+#REF!+#REF!+#REF!+#REF!+FI29+FI32+FI35+FI38+FI41+FI44+FI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FI60" s="569"/>
      <c r="FJ60" s="569"/>
      <c r="FK60" s="569"/>
      <c r="FL60" s="569"/>
      <c r="FM60" s="568" t="e">
        <f>(FN20+FN23+FN26+#REF!+#REF!+#REF!+#REF!+#REF!+#REF!+#REF!+#REF!+#REF!+#REF!+#REF!+#REF!+#REF!+#REF!+#REF!+#REF!+#REF!+#REF!+#REF!+#REF!+#REF!+#REF!+#REF!+#REF!+FN29+FN32+FN35+FN38+FN41+FN44+FN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FN60" s="569"/>
      <c r="FO60" s="569"/>
      <c r="FP60" s="569"/>
      <c r="FQ60" s="569"/>
      <c r="FR60" s="568" t="e">
        <f>(FS20+FS23+FS26+#REF!+#REF!+#REF!+#REF!+#REF!+#REF!+#REF!+#REF!+#REF!+#REF!+#REF!+#REF!+#REF!+#REF!+#REF!+#REF!+#REF!+#REF!+#REF!+#REF!+#REF!+#REF!+#REF!+#REF!+FS29+FS32+FS35+FS38+FS41+FS44+FS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FS60" s="569"/>
      <c r="FT60" s="569"/>
      <c r="FU60" s="569"/>
      <c r="FV60" s="569"/>
      <c r="FW60" s="568" t="e">
        <f>(FX20+FX23+FX26+#REF!+#REF!+#REF!+#REF!+#REF!+#REF!+#REF!+#REF!+#REF!+#REF!+#REF!+#REF!+#REF!+#REF!+#REF!+#REF!+#REF!+#REF!+#REF!+#REF!+#REF!+#REF!+#REF!+#REF!+FX29+FX32+FX35+FX38+FX41+FX44+FX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FX60" s="569"/>
      <c r="FY60" s="569"/>
      <c r="FZ60" s="569"/>
      <c r="GA60" s="569"/>
      <c r="GB60" s="568" t="e">
        <f>(GC20+GC23+GC26+#REF!+#REF!+#REF!+#REF!+#REF!+#REF!+#REF!+#REF!+#REF!+#REF!+#REF!+#REF!+#REF!+#REF!+#REF!+#REF!+#REF!+#REF!+#REF!+#REF!+#REF!+#REF!+#REF!+#REF!+GC29+GC32+GC35+GC38+GC41+GC44+GC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GC60" s="569"/>
      <c r="GD60" s="569"/>
      <c r="GE60" s="569"/>
      <c r="GF60" s="569"/>
      <c r="GG60" s="568" t="e">
        <f>(GH20+GH23+GH26+#REF!+#REF!+#REF!+#REF!+#REF!+#REF!+#REF!+#REF!+#REF!+#REF!+#REF!+#REF!+#REF!+#REF!+#REF!+#REF!+#REF!+#REF!+#REF!+#REF!+#REF!+#REF!+#REF!+#REF!+GH29+GH32+GH35+GH38+GH41+GH44+GH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GH60" s="569"/>
      <c r="GI60" s="569"/>
      <c r="GJ60" s="569"/>
      <c r="GK60" s="569"/>
      <c r="GL60" s="568" t="e">
        <f>(GM20+GM23+GM26+#REF!+#REF!+#REF!+#REF!+#REF!+#REF!+#REF!+#REF!+#REF!+#REF!+#REF!+#REF!+#REF!+#REF!+#REF!+#REF!+#REF!+#REF!+#REF!+#REF!+#REF!+#REF!+#REF!+#REF!+GM29+GM32+GM35+GM38+GM41+GM44+GM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GM60" s="569"/>
      <c r="GN60" s="569"/>
      <c r="GO60" s="569"/>
      <c r="GP60" s="569"/>
      <c r="GQ60" s="568" t="e">
        <f>(GR20+GR23+GR26+#REF!+#REF!+#REF!+#REF!+#REF!+#REF!+#REF!+#REF!+#REF!+#REF!+#REF!+#REF!+#REF!+#REF!+#REF!+#REF!+#REF!+#REF!+#REF!+#REF!+#REF!+#REF!+#REF!+#REF!+GR29+GR32+GR35+GR38+GR41+GR44+GR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GR60" s="569"/>
      <c r="GS60" s="569"/>
      <c r="GT60" s="569"/>
      <c r="GU60" s="569"/>
      <c r="GV60" s="568" t="e">
        <f>(GW20+GW23+GW26+#REF!+#REF!+#REF!+#REF!+#REF!+#REF!+#REF!+#REF!+#REF!+#REF!+#REF!+#REF!+#REF!+#REF!+#REF!+#REF!+#REF!+#REF!+#REF!+#REF!+#REF!+#REF!+#REF!+#REF!+GW29+GW32+GW35+GW38+GW41+GW44+GW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GW60" s="569"/>
      <c r="GX60" s="569"/>
      <c r="GY60" s="569"/>
      <c r="GZ60" s="569"/>
      <c r="HA60" s="568" t="e">
        <f>(HB20+HB23+HB26+#REF!+#REF!+#REF!+#REF!+#REF!+#REF!+#REF!+#REF!+#REF!+#REF!+#REF!+#REF!+#REF!+#REF!+#REF!+#REF!+#REF!+#REF!+#REF!+#REF!+#REF!+#REF!+#REF!+#REF!+HB29+HB32+HB35+HB38+HB41+HB44+HB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HB60" s="569"/>
      <c r="HC60" s="569"/>
      <c r="HD60" s="569"/>
      <c r="HE60" s="569"/>
      <c r="HF60" s="568" t="e">
        <f>(HG20+HG23+HG26+#REF!+#REF!+#REF!+#REF!+#REF!+#REF!+#REF!+#REF!+#REF!+#REF!+#REF!+#REF!+#REF!+#REF!+#REF!+#REF!+#REF!+#REF!+#REF!+#REF!+#REF!+#REF!+#REF!+#REF!+HG29+HG32+HG35+HG38+HG41+HG44+HG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HG60" s="569"/>
      <c r="HH60" s="569"/>
      <c r="HI60" s="569"/>
      <c r="HJ60" s="569"/>
      <c r="HK60" s="568" t="e">
        <f>(HL20+HL23+HL26+#REF!+#REF!+#REF!+#REF!+#REF!+#REF!+#REF!+#REF!+#REF!+#REF!+#REF!+#REF!+#REF!+#REF!+#REF!+#REF!+#REF!+#REF!+#REF!+#REF!+#REF!+#REF!+#REF!+#REF!+HL29+HL32+HL35+HL38+HL41+HL44+HL47+#REF!+#REF!+#REF!+#REF!+#REF!+#REF!)/($HP$20+$HP$23+$HP$26+#REF!+#REF!+#REF!+#REF!+#REF!+#REF!+#REF!+#REF!+#REF!+#REF!+#REF!+#REF!+#REF!+#REF!+#REF!+#REF!+#REF!+#REF!+#REF!+#REF!+#REF!+#REF!+#REF!+#REF!+$HP$29+$HP$32+$HP$35+$HP$38+$HP$41+$HP$44+$HP$47+#REF!+#REF!+#REF!+#REF!+#REF!+#REF!)</f>
        <v>#REF!</v>
      </c>
      <c r="HL60" s="569"/>
      <c r="HM60" s="569"/>
      <c r="HN60" s="569"/>
      <c r="HO60" s="567"/>
      <c r="HP60" s="181" t="e">
        <f>SUM(D60:HO60)</f>
        <v>#REF!</v>
      </c>
    </row>
    <row r="61" spans="1:224" ht="9" hidden="1">
      <c r="A61" s="796"/>
      <c r="B61" s="797"/>
      <c r="C61" s="798"/>
      <c r="D61" s="10"/>
      <c r="E61" s="9"/>
      <c r="F61" s="9"/>
      <c r="G61" s="9"/>
      <c r="H61" s="9"/>
      <c r="I61" s="10"/>
      <c r="J61" s="9"/>
      <c r="K61" s="9"/>
      <c r="L61" s="9"/>
      <c r="M61" s="9"/>
      <c r="N61" s="10"/>
      <c r="O61" s="9"/>
      <c r="P61" s="9"/>
      <c r="Q61" s="9"/>
      <c r="R61" s="9"/>
      <c r="S61" s="10"/>
      <c r="T61" s="9"/>
      <c r="U61" s="9"/>
      <c r="V61" s="9"/>
      <c r="W61" s="9"/>
      <c r="X61" s="10"/>
      <c r="Y61" s="9"/>
      <c r="Z61" s="9"/>
      <c r="AA61" s="9"/>
      <c r="AB61" s="9"/>
      <c r="AC61" s="10"/>
      <c r="AD61" s="9"/>
      <c r="AE61" s="9"/>
      <c r="AF61" s="9"/>
      <c r="AG61" s="9"/>
      <c r="AH61" s="10"/>
      <c r="AI61" s="9"/>
      <c r="AJ61" s="9"/>
      <c r="AK61" s="9"/>
      <c r="AL61" s="9"/>
      <c r="AM61" s="10"/>
      <c r="AN61" s="9"/>
      <c r="AO61" s="9"/>
      <c r="AP61" s="9"/>
      <c r="AQ61" s="9"/>
      <c r="AR61" s="10"/>
      <c r="AS61" s="9"/>
      <c r="AT61" s="9"/>
      <c r="AU61" s="9"/>
      <c r="AV61" s="9"/>
      <c r="AW61" s="10"/>
      <c r="AX61" s="9"/>
      <c r="AY61" s="9"/>
      <c r="AZ61" s="9"/>
      <c r="BA61" s="9"/>
      <c r="BB61" s="10"/>
      <c r="BC61" s="9"/>
      <c r="BD61" s="9"/>
      <c r="BE61" s="9"/>
      <c r="BF61" s="9"/>
      <c r="BG61" s="10"/>
      <c r="BH61" s="9"/>
      <c r="BI61" s="9"/>
      <c r="BJ61" s="9"/>
      <c r="BK61" s="9"/>
      <c r="BL61" s="10"/>
      <c r="BM61" s="9"/>
      <c r="BN61" s="9"/>
      <c r="BO61" s="9"/>
      <c r="BP61" s="9"/>
      <c r="BQ61" s="10"/>
      <c r="BR61" s="9"/>
      <c r="BS61" s="9"/>
      <c r="BT61" s="9"/>
      <c r="BU61" s="9"/>
      <c r="BV61" s="10"/>
      <c r="BW61" s="9"/>
      <c r="BX61" s="9"/>
      <c r="BY61" s="9"/>
      <c r="BZ61" s="9"/>
      <c r="CA61" s="10"/>
      <c r="CB61" s="9"/>
      <c r="CC61" s="9"/>
      <c r="CD61" s="9"/>
      <c r="CE61" s="9"/>
      <c r="CF61" s="10"/>
      <c r="CG61" s="9"/>
      <c r="CH61" s="9"/>
      <c r="CI61" s="9"/>
      <c r="CJ61" s="9"/>
      <c r="CK61" s="10"/>
      <c r="CL61" s="9"/>
      <c r="CM61" s="9"/>
      <c r="CN61" s="9"/>
      <c r="CO61" s="9"/>
      <c r="CP61" s="10"/>
      <c r="CQ61" s="9"/>
      <c r="CR61" s="9"/>
      <c r="CS61" s="9"/>
      <c r="CT61" s="9"/>
      <c r="CU61" s="10"/>
      <c r="CV61" s="9"/>
      <c r="CW61" s="9"/>
      <c r="CX61" s="9"/>
      <c r="CY61" s="9"/>
      <c r="CZ61" s="10"/>
      <c r="DA61" s="9"/>
      <c r="DB61" s="9"/>
      <c r="DC61" s="9"/>
      <c r="DD61" s="9"/>
      <c r="DE61" s="10"/>
      <c r="DF61" s="9"/>
      <c r="DG61" s="9"/>
      <c r="DH61" s="9"/>
      <c r="DI61" s="9"/>
      <c r="DJ61" s="10"/>
      <c r="DK61" s="9"/>
      <c r="DL61" s="9"/>
      <c r="DM61" s="9"/>
      <c r="DN61" s="9"/>
      <c r="DO61" s="10"/>
      <c r="DP61" s="9"/>
      <c r="DQ61" s="9"/>
      <c r="DR61" s="9"/>
      <c r="DS61" s="9"/>
      <c r="DT61" s="10"/>
      <c r="DU61" s="9"/>
      <c r="DV61" s="9"/>
      <c r="DW61" s="9"/>
      <c r="DX61" s="9"/>
      <c r="DY61" s="10"/>
      <c r="DZ61" s="9"/>
      <c r="EA61" s="9"/>
      <c r="EB61" s="9"/>
      <c r="EC61" s="9"/>
      <c r="ED61" s="10"/>
      <c r="EE61" s="9"/>
      <c r="EF61" s="9"/>
      <c r="EG61" s="9"/>
      <c r="EH61" s="9"/>
      <c r="EI61" s="10"/>
      <c r="EJ61" s="9"/>
      <c r="EK61" s="9"/>
      <c r="EL61" s="9"/>
      <c r="EM61" s="9"/>
      <c r="EN61" s="10"/>
      <c r="EO61" s="9"/>
      <c r="EP61" s="9"/>
      <c r="EQ61" s="9"/>
      <c r="ER61" s="9"/>
      <c r="ES61" s="10"/>
      <c r="ET61" s="9"/>
      <c r="EU61" s="9"/>
      <c r="EV61" s="9"/>
      <c r="EW61" s="9"/>
      <c r="EX61" s="10"/>
      <c r="EY61" s="9"/>
      <c r="EZ61" s="9"/>
      <c r="FA61" s="9"/>
      <c r="FB61" s="9"/>
      <c r="FC61" s="10"/>
      <c r="FD61" s="9"/>
      <c r="FE61" s="9"/>
      <c r="FF61" s="9"/>
      <c r="FG61" s="9"/>
      <c r="FH61" s="10"/>
      <c r="FI61" s="9"/>
      <c r="FJ61" s="9"/>
      <c r="FK61" s="9"/>
      <c r="FL61" s="9"/>
      <c r="FM61" s="10"/>
      <c r="FN61" s="9"/>
      <c r="FO61" s="9"/>
      <c r="FP61" s="9"/>
      <c r="FQ61" s="9"/>
      <c r="FR61" s="10"/>
      <c r="FS61" s="9"/>
      <c r="FT61" s="9"/>
      <c r="FU61" s="9"/>
      <c r="FV61" s="9"/>
      <c r="FW61" s="10"/>
      <c r="FX61" s="9"/>
      <c r="FY61" s="9"/>
      <c r="FZ61" s="9"/>
      <c r="GA61" s="9"/>
      <c r="GB61" s="10"/>
      <c r="GC61" s="9"/>
      <c r="GD61" s="9"/>
      <c r="GE61" s="9"/>
      <c r="GF61" s="9"/>
      <c r="GG61" s="10"/>
      <c r="GH61" s="9"/>
      <c r="GI61" s="9"/>
      <c r="GJ61" s="9"/>
      <c r="GK61" s="9"/>
      <c r="GL61" s="10"/>
      <c r="GM61" s="9"/>
      <c r="GN61" s="9"/>
      <c r="GO61" s="9"/>
      <c r="GP61" s="9"/>
      <c r="GQ61" s="10"/>
      <c r="GR61" s="9"/>
      <c r="GS61" s="9"/>
      <c r="GT61" s="9"/>
      <c r="GU61" s="9"/>
      <c r="GV61" s="10"/>
      <c r="GW61" s="9"/>
      <c r="GX61" s="9"/>
      <c r="GY61" s="9"/>
      <c r="GZ61" s="9"/>
      <c r="HA61" s="10"/>
      <c r="HB61" s="9"/>
      <c r="HC61" s="9"/>
      <c r="HD61" s="9"/>
      <c r="HE61" s="9"/>
      <c r="HF61" s="10"/>
      <c r="HG61" s="9"/>
      <c r="HH61" s="9"/>
      <c r="HI61" s="9"/>
      <c r="HJ61" s="9"/>
      <c r="HK61" s="10"/>
      <c r="HL61" s="9"/>
      <c r="HM61" s="9"/>
      <c r="HN61" s="9"/>
      <c r="HO61" s="9"/>
      <c r="HP61" s="176"/>
    </row>
    <row r="62" spans="1:224" ht="9"/>
    <row r="63" spans="1:224" ht="9"/>
    <row r="64" spans="1:224" ht="9">
      <c r="D64" s="414"/>
      <c r="E64" s="415"/>
      <c r="J64" s="415"/>
      <c r="O64" s="415"/>
      <c r="T64" s="415"/>
      <c r="Y64" s="415"/>
      <c r="AD64" s="415"/>
      <c r="AI64" s="415"/>
      <c r="AN64" s="415"/>
      <c r="AS64" s="415"/>
      <c r="AX64" s="415"/>
      <c r="BC64" s="415"/>
      <c r="BH64" s="415"/>
      <c r="BM64" s="415"/>
      <c r="BR64" s="415"/>
      <c r="BW64" s="415"/>
      <c r="CB64" s="415"/>
      <c r="CG64" s="415"/>
      <c r="CL64" s="415"/>
      <c r="CQ64" s="415"/>
      <c r="CV64" s="415"/>
      <c r="DA64" s="415"/>
      <c r="DF64" s="415"/>
      <c r="DK64" s="415"/>
      <c r="DP64" s="415"/>
      <c r="DT64" s="414"/>
      <c r="DU64" s="415"/>
      <c r="DZ64" s="415"/>
      <c r="EE64" s="415"/>
      <c r="EJ64" s="415"/>
      <c r="EO64" s="415"/>
      <c r="ET64" s="415"/>
      <c r="EY64" s="415"/>
      <c r="FD64" s="415"/>
      <c r="FI64" s="415"/>
      <c r="FN64" s="415"/>
      <c r="FS64" s="415"/>
      <c r="FX64" s="415"/>
      <c r="GC64" s="415"/>
      <c r="GH64" s="415"/>
      <c r="GM64" s="415"/>
      <c r="GR64" s="415"/>
      <c r="GW64" s="415"/>
      <c r="HB64" s="415"/>
      <c r="HG64" s="415"/>
      <c r="HL64" s="415"/>
      <c r="HP64" s="416"/>
    </row>
    <row r="65" spans="5:223" ht="9"/>
    <row r="66" spans="5:223" ht="9">
      <c r="E66" s="417"/>
      <c r="F66" s="416"/>
      <c r="G66" s="416"/>
      <c r="H66" s="416"/>
      <c r="I66" s="416"/>
      <c r="J66" s="417"/>
      <c r="K66" s="416"/>
      <c r="L66" s="416"/>
      <c r="M66" s="416"/>
      <c r="N66" s="416"/>
      <c r="O66" s="417"/>
      <c r="P66" s="416"/>
      <c r="Q66" s="416"/>
      <c r="R66" s="416"/>
      <c r="S66" s="416"/>
      <c r="T66" s="417"/>
      <c r="U66" s="416"/>
      <c r="V66" s="416"/>
      <c r="W66" s="416"/>
      <c r="X66" s="416"/>
      <c r="Y66" s="417"/>
      <c r="Z66" s="416"/>
      <c r="AA66" s="416"/>
      <c r="AB66" s="416"/>
      <c r="AC66" s="416"/>
      <c r="AD66" s="417"/>
      <c r="AE66" s="416"/>
      <c r="AF66" s="416"/>
      <c r="AG66" s="416"/>
      <c r="AH66" s="416"/>
      <c r="AI66" s="417"/>
      <c r="AJ66" s="416"/>
      <c r="AK66" s="416"/>
      <c r="AL66" s="416"/>
      <c r="AM66" s="416"/>
      <c r="AN66" s="417"/>
      <c r="AO66" s="416"/>
      <c r="AP66" s="416"/>
      <c r="AQ66" s="416"/>
      <c r="AR66" s="416"/>
      <c r="AS66" s="417"/>
      <c r="AT66" s="416"/>
      <c r="AU66" s="416"/>
      <c r="AV66" s="416"/>
      <c r="AW66" s="416"/>
      <c r="AX66" s="417"/>
      <c r="AY66" s="416"/>
      <c r="AZ66" s="416"/>
      <c r="BA66" s="416"/>
      <c r="BB66" s="416"/>
      <c r="BC66" s="417"/>
      <c r="BD66" s="416"/>
      <c r="BE66" s="416"/>
      <c r="BF66" s="416"/>
      <c r="BG66" s="416"/>
      <c r="BH66" s="417"/>
      <c r="BI66" s="416"/>
      <c r="BJ66" s="416"/>
      <c r="BK66" s="416"/>
      <c r="BL66" s="416"/>
      <c r="BM66" s="417"/>
      <c r="BN66" s="416"/>
      <c r="BO66" s="416"/>
      <c r="BP66" s="416"/>
      <c r="BQ66" s="416"/>
      <c r="BR66" s="417"/>
      <c r="BS66" s="416"/>
      <c r="BT66" s="416"/>
      <c r="BU66" s="416"/>
      <c r="BV66" s="416"/>
      <c r="BW66" s="417"/>
      <c r="BX66" s="416"/>
      <c r="BY66" s="416"/>
      <c r="BZ66" s="416"/>
      <c r="CA66" s="416"/>
      <c r="CB66" s="417"/>
      <c r="CC66" s="416"/>
      <c r="CD66" s="416"/>
      <c r="CE66" s="416"/>
      <c r="CF66" s="416"/>
      <c r="CG66" s="417"/>
      <c r="CH66" s="416"/>
      <c r="CI66" s="416"/>
      <c r="CJ66" s="416"/>
      <c r="CK66" s="416"/>
      <c r="CL66" s="417"/>
      <c r="CM66" s="416"/>
      <c r="CN66" s="416"/>
      <c r="CO66" s="416"/>
      <c r="CP66" s="416"/>
      <c r="CQ66" s="417"/>
      <c r="CR66" s="416"/>
      <c r="CS66" s="416"/>
      <c r="CT66" s="416"/>
      <c r="CU66" s="416"/>
      <c r="CV66" s="417"/>
      <c r="CW66" s="416"/>
      <c r="CX66" s="416"/>
      <c r="CY66" s="416"/>
      <c r="CZ66" s="416"/>
      <c r="DA66" s="417"/>
      <c r="DB66" s="416"/>
      <c r="DC66" s="416"/>
      <c r="DD66" s="416"/>
      <c r="DE66" s="416"/>
      <c r="DF66" s="417"/>
      <c r="DG66" s="417"/>
      <c r="DH66" s="416"/>
      <c r="DI66" s="416"/>
      <c r="DJ66" s="416"/>
      <c r="DK66" s="417"/>
      <c r="DL66" s="416"/>
      <c r="DM66" s="416"/>
      <c r="DN66" s="416"/>
      <c r="DO66" s="416"/>
      <c r="DP66" s="417"/>
      <c r="DU66" s="417"/>
      <c r="DV66" s="416"/>
      <c r="DW66" s="416"/>
      <c r="DX66" s="416"/>
      <c r="DY66" s="416"/>
      <c r="DZ66" s="417"/>
      <c r="EA66" s="416"/>
      <c r="EB66" s="416"/>
      <c r="EC66" s="416"/>
      <c r="ED66" s="416"/>
      <c r="EE66" s="417"/>
      <c r="EF66" s="416"/>
      <c r="EG66" s="416"/>
      <c r="EH66" s="416"/>
      <c r="EI66" s="416"/>
      <c r="EJ66" s="417"/>
      <c r="EK66" s="416"/>
      <c r="EL66" s="416"/>
      <c r="EM66" s="416"/>
      <c r="EN66" s="416"/>
      <c r="EO66" s="417"/>
      <c r="EP66" s="416"/>
      <c r="EQ66" s="416"/>
      <c r="ER66" s="416"/>
      <c r="ES66" s="416"/>
      <c r="ET66" s="417"/>
      <c r="EU66" s="416"/>
      <c r="EV66" s="416"/>
      <c r="EW66" s="416"/>
      <c r="EX66" s="416"/>
      <c r="EY66" s="417"/>
      <c r="EZ66" s="416"/>
      <c r="FA66" s="416"/>
      <c r="FB66" s="416"/>
      <c r="FC66" s="416"/>
      <c r="FD66" s="417"/>
      <c r="FE66" s="416"/>
      <c r="FF66" s="416"/>
      <c r="FG66" s="416"/>
      <c r="FH66" s="416"/>
      <c r="FI66" s="417"/>
      <c r="FJ66" s="416"/>
      <c r="FK66" s="416"/>
      <c r="FL66" s="416"/>
      <c r="FM66" s="416"/>
      <c r="FN66" s="417"/>
      <c r="FO66" s="416"/>
      <c r="FP66" s="416"/>
      <c r="FQ66" s="416"/>
      <c r="FR66" s="416"/>
      <c r="FS66" s="417"/>
      <c r="FT66" s="416"/>
      <c r="FU66" s="416"/>
      <c r="FV66" s="416"/>
      <c r="FW66" s="416"/>
      <c r="FX66" s="417"/>
      <c r="FY66" s="416"/>
      <c r="FZ66" s="416"/>
      <c r="GA66" s="416"/>
      <c r="GB66" s="416"/>
      <c r="GC66" s="417"/>
      <c r="GD66" s="416"/>
      <c r="GE66" s="416"/>
      <c r="GF66" s="416"/>
      <c r="GG66" s="416"/>
      <c r="GH66" s="417"/>
      <c r="GI66" s="416"/>
      <c r="GJ66" s="416"/>
      <c r="GK66" s="416"/>
      <c r="GL66" s="416"/>
      <c r="GM66" s="417"/>
      <c r="GN66" s="416"/>
      <c r="GO66" s="416"/>
      <c r="GP66" s="416"/>
      <c r="GQ66" s="416"/>
      <c r="GR66" s="417"/>
      <c r="GS66" s="416"/>
      <c r="GT66" s="416"/>
      <c r="GU66" s="416"/>
      <c r="GV66" s="416"/>
      <c r="GW66" s="417"/>
      <c r="GX66" s="416"/>
      <c r="GY66" s="416"/>
      <c r="GZ66" s="416"/>
      <c r="HA66" s="416"/>
      <c r="HB66" s="417"/>
      <c r="HC66" s="416"/>
      <c r="HD66" s="416"/>
      <c r="HE66" s="416"/>
      <c r="HF66" s="416"/>
      <c r="HG66" s="417"/>
      <c r="HH66" s="416"/>
      <c r="HI66" s="416"/>
      <c r="HJ66" s="416"/>
      <c r="HK66" s="416"/>
      <c r="HL66" s="417"/>
      <c r="HM66" s="416"/>
      <c r="HN66" s="416"/>
      <c r="HO66" s="416"/>
    </row>
    <row r="67" spans="5:223" ht="9"/>
    <row r="68" spans="5:223" ht="9"/>
    <row r="69" spans="5:223" ht="9"/>
    <row r="70" spans="5:223" ht="9"/>
    <row r="71" spans="5:223" ht="9"/>
    <row r="72" spans="5:223" ht="9"/>
    <row r="73" spans="5:223" ht="9"/>
    <row r="74" spans="5:223" ht="9"/>
    <row r="75" spans="5:223" ht="9"/>
    <row r="76" spans="5:223" ht="9"/>
    <row r="77" spans="5:223" ht="9"/>
    <row r="78" spans="5:223" ht="9"/>
    <row r="79" spans="5:223" ht="9"/>
    <row r="80" spans="5:223" ht="9"/>
    <row r="81" ht="9"/>
    <row r="82" ht="9"/>
    <row r="83" ht="9"/>
    <row r="84" ht="9"/>
    <row r="85" ht="9"/>
    <row r="86" ht="9"/>
    <row r="87" ht="9"/>
    <row r="88" ht="9"/>
    <row r="89" ht="9"/>
    <row r="90" ht="9"/>
    <row r="91" ht="9"/>
    <row r="92" ht="9"/>
    <row r="93" ht="9"/>
    <row r="94" ht="9"/>
    <row r="95" ht="9"/>
    <row r="96" ht="9"/>
    <row r="97" ht="9"/>
    <row r="98" ht="9"/>
    <row r="99" ht="9"/>
    <row r="100" ht="9"/>
    <row r="101" ht="9"/>
    <row r="102" ht="9"/>
    <row r="103" ht="9"/>
    <row r="104" ht="9"/>
    <row r="105" ht="9"/>
    <row r="106" ht="9"/>
    <row r="107" ht="9"/>
    <row r="108" ht="9"/>
    <row r="109" ht="9"/>
    <row r="110" ht="9"/>
    <row r="111" ht="9"/>
    <row r="112" ht="9"/>
    <row r="113" ht="9"/>
    <row r="114" ht="9"/>
    <row r="115" ht="9"/>
    <row r="116" ht="9"/>
    <row r="117" ht="9"/>
    <row r="118" ht="9"/>
    <row r="119" ht="9"/>
    <row r="120" ht="9"/>
    <row r="121" ht="9"/>
    <row r="122" ht="9"/>
    <row r="123" ht="9"/>
    <row r="124" ht="9"/>
    <row r="125" ht="9"/>
    <row r="126" ht="9"/>
    <row r="127" ht="9"/>
    <row r="128" ht="9"/>
    <row r="129" ht="9"/>
    <row r="130" ht="9"/>
    <row r="131" ht="9"/>
    <row r="132" ht="9"/>
  </sheetData>
  <sheetProtection algorithmName="SHA-512" hashValue="mcOvhRtTT7G7PeGkdOxpu77xUsqhBdT3+ulu6UA+YxgOoBZn8MMhKIwwItRTkr4hfViUs6CbqiS9J8GPMjA80A==" saltValue="Z1u8GBpOxj92yXsvBTK7gg==" spinCount="100000" sheet="1" objects="1" scenarios="1"/>
  <mergeCells count="22">
    <mergeCell ref="C11:BZ13"/>
    <mergeCell ref="DT43:DX43"/>
    <mergeCell ref="X46:AB46"/>
    <mergeCell ref="BB46:BF46"/>
    <mergeCell ref="CP46:CT46"/>
    <mergeCell ref="DT46:DX46"/>
    <mergeCell ref="C7:EI7"/>
    <mergeCell ref="A59:C61"/>
    <mergeCell ref="BB25:BF25"/>
    <mergeCell ref="CP25:CT25"/>
    <mergeCell ref="DT25:DX25"/>
    <mergeCell ref="N28:R28"/>
    <mergeCell ref="X28:AB28"/>
    <mergeCell ref="AR31:AV31"/>
    <mergeCell ref="BB31:BF31"/>
    <mergeCell ref="CF34:CJ34"/>
    <mergeCell ref="CP34:CT34"/>
    <mergeCell ref="DJ37:DN37"/>
    <mergeCell ref="DT37:DX37"/>
    <mergeCell ref="BG40:BK40"/>
    <mergeCell ref="CP40:CT40"/>
    <mergeCell ref="CP43:CT43"/>
  </mergeCells>
  <phoneticPr fontId="9" type="noConversion"/>
  <pageMargins left="0.59055118110236227" right="0" top="0" bottom="0.59055118110236227" header="0" footer="0.51181102362204722"/>
  <pageSetup paperSize="9" scale="54" orientation="landscape" horizontalDpi="180" verticalDpi="180" r:id="rId1"/>
  <headerFooter alignWithMargins="0">
    <oddFooter>Página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EB0D1-8A18-4A67-B3E0-B75BBDB7E37C}">
  <dimension ref="A1:P412"/>
  <sheetViews>
    <sheetView showGridLines="0" showZeros="0" view="pageBreakPreview" zoomScaleNormal="100" zoomScaleSheetLayoutView="100" workbookViewId="0">
      <selection activeCell="M11" sqref="M11"/>
    </sheetView>
  </sheetViews>
  <sheetFormatPr defaultRowHeight="12.75"/>
  <cols>
    <col min="1" max="1" width="9" customWidth="1"/>
    <col min="2" max="5" width="11" customWidth="1"/>
    <col min="6" max="6" width="8.28515625" customWidth="1"/>
    <col min="7" max="7" width="5.28515625" customWidth="1"/>
    <col min="8" max="8" width="2" customWidth="1"/>
    <col min="10" max="10" width="10.5703125" customWidth="1"/>
    <col min="11" max="11" width="13.140625" customWidth="1"/>
    <col min="13" max="13" width="12.42578125" customWidth="1"/>
    <col min="14" max="14" width="12.28515625" customWidth="1"/>
    <col min="16" max="16" width="15.7109375" customWidth="1"/>
    <col min="17" max="17" width="9.140625" customWidth="1"/>
  </cols>
  <sheetData>
    <row r="1" spans="1:11">
      <c r="A1" s="270"/>
      <c r="B1" s="243"/>
      <c r="C1" s="244"/>
      <c r="D1" s="245"/>
      <c r="E1" s="246"/>
      <c r="F1" s="246"/>
      <c r="G1" s="247"/>
    </row>
    <row r="2" spans="1:11">
      <c r="A2" s="270"/>
      <c r="B2" s="243"/>
      <c r="C2" s="244"/>
      <c r="D2" s="245"/>
      <c r="E2" s="246"/>
      <c r="F2" s="246"/>
      <c r="G2" s="247"/>
    </row>
    <row r="3" spans="1:11">
      <c r="A3" s="270"/>
      <c r="B3" s="243"/>
      <c r="C3" s="244"/>
      <c r="D3" s="245"/>
      <c r="E3" s="246"/>
      <c r="F3" s="246"/>
      <c r="G3" s="247"/>
    </row>
    <row r="4" spans="1:11">
      <c r="A4" s="248"/>
      <c r="B4" s="243"/>
      <c r="C4" s="244"/>
      <c r="D4" s="245"/>
      <c r="E4" s="246"/>
      <c r="F4" s="246"/>
      <c r="G4" s="247"/>
    </row>
    <row r="5" spans="1:11">
      <c r="A5" s="243"/>
      <c r="B5" s="243"/>
      <c r="C5" s="244"/>
      <c r="D5" s="245"/>
      <c r="E5" s="246"/>
      <c r="F5" s="246"/>
      <c r="G5" s="247"/>
    </row>
    <row r="6" spans="1:11">
      <c r="A6" s="243"/>
      <c r="B6" s="243"/>
      <c r="C6" s="244"/>
      <c r="D6" s="245"/>
      <c r="E6" s="246"/>
      <c r="F6" s="246"/>
      <c r="G6" s="247"/>
    </row>
    <row r="7" spans="1:11">
      <c r="A7" s="243"/>
      <c r="B7" s="243"/>
      <c r="C7" s="244"/>
      <c r="D7" s="245"/>
      <c r="E7" s="246"/>
      <c r="F7" s="246"/>
      <c r="G7" s="247"/>
    </row>
    <row r="8" spans="1:11" ht="15">
      <c r="A8" s="519" t="s">
        <v>154</v>
      </c>
      <c r="B8" s="249"/>
      <c r="C8" s="250"/>
      <c r="D8" s="250"/>
      <c r="E8" s="251"/>
      <c r="F8" s="251"/>
      <c r="G8" s="252"/>
    </row>
    <row r="9" spans="1:11">
      <c r="A9" s="248"/>
      <c r="B9" s="243"/>
      <c r="C9" s="244"/>
      <c r="D9" s="245"/>
      <c r="E9" s="246"/>
      <c r="F9" s="246"/>
      <c r="G9" s="247"/>
    </row>
    <row r="10" spans="1:11">
      <c r="A10" s="150" t="s">
        <v>34</v>
      </c>
      <c r="B10" s="788" t="str">
        <f>Planilha!D10</f>
        <v>Contratação de serviço de engenharia para elaboração de projeto de Arquitetura, incluindo maquetes eletrônicas e animação e engenharias visando a Reforma do Pavilhão 796 para instalação da Plataforma de Experimentação para Primatas Não Humanos (Nível de Biossegurança Animal 2 e 3 - NBA-2/3), localizada no Campus de Manguinhos da Fiocruz, Rio de Janeiro, RJ</v>
      </c>
      <c r="C10" s="788"/>
      <c r="D10" s="788"/>
      <c r="E10" s="788"/>
      <c r="F10" s="788"/>
      <c r="G10" s="788"/>
      <c r="H10" s="788"/>
      <c r="I10" s="788"/>
      <c r="J10" s="788"/>
      <c r="K10" s="788"/>
    </row>
    <row r="11" spans="1:11" ht="24.75" customHeight="1">
      <c r="A11" s="253"/>
      <c r="B11" s="788"/>
      <c r="C11" s="788"/>
      <c r="D11" s="788"/>
      <c r="E11" s="788"/>
      <c r="F11" s="788"/>
      <c r="G11" s="788"/>
      <c r="H11" s="788"/>
      <c r="I11" s="788"/>
      <c r="J11" s="788"/>
      <c r="K11" s="788"/>
    </row>
    <row r="12" spans="1:11">
      <c r="A12" s="253"/>
      <c r="B12" s="788"/>
      <c r="C12" s="788"/>
      <c r="D12" s="788"/>
      <c r="E12" s="788"/>
      <c r="F12" s="788"/>
      <c r="G12" s="788"/>
      <c r="H12" s="788"/>
      <c r="I12" s="788"/>
      <c r="J12" s="788"/>
      <c r="K12" s="788"/>
    </row>
    <row r="13" spans="1:11">
      <c r="A13" s="1" t="s">
        <v>80</v>
      </c>
      <c r="B13" s="2" t="str">
        <f>Planilha!D13</f>
        <v>ICTB</v>
      </c>
      <c r="C13" s="244"/>
      <c r="D13" s="245"/>
      <c r="E13" s="246"/>
      <c r="F13" s="246"/>
      <c r="G13" s="247"/>
    </row>
    <row r="14" spans="1:11">
      <c r="A14" s="150" t="s">
        <v>36</v>
      </c>
      <c r="B14" s="243" t="str">
        <f>Planilha!D14</f>
        <v>Pavilhão 796 - CDTS</v>
      </c>
      <c r="C14" s="244"/>
      <c r="D14" s="245"/>
      <c r="E14" s="246"/>
      <c r="F14" s="246"/>
      <c r="G14" s="247"/>
    </row>
    <row r="15" spans="1:11">
      <c r="A15" s="253" t="s">
        <v>156</v>
      </c>
      <c r="B15" s="253" t="s">
        <v>558</v>
      </c>
      <c r="C15" s="1"/>
      <c r="D15" s="1"/>
      <c r="E15" s="1"/>
      <c r="F15" s="1"/>
      <c r="G15" s="1"/>
    </row>
    <row r="16" spans="1:11">
      <c r="A16" s="429" t="s">
        <v>141</v>
      </c>
      <c r="B16" s="430" t="s">
        <v>28</v>
      </c>
      <c r="C16" s="431"/>
      <c r="D16" s="431"/>
      <c r="E16" s="431"/>
      <c r="F16" s="432"/>
      <c r="G16" s="429" t="s">
        <v>142</v>
      </c>
      <c r="H16" s="433"/>
      <c r="I16" s="434" t="s">
        <v>143</v>
      </c>
      <c r="J16" s="435" t="s">
        <v>144</v>
      </c>
      <c r="K16" s="436" t="s">
        <v>145</v>
      </c>
    </row>
    <row r="18" spans="1:13" ht="228" customHeight="1">
      <c r="A18" s="883" t="s">
        <v>303</v>
      </c>
      <c r="B18" s="883"/>
      <c r="C18" s="883"/>
      <c r="D18" s="883"/>
      <c r="E18" s="883"/>
      <c r="F18" s="883"/>
      <c r="G18" s="883"/>
      <c r="H18" s="883"/>
      <c r="I18" s="883"/>
      <c r="J18" s="883"/>
      <c r="K18" s="883"/>
    </row>
    <row r="19" spans="1:13" ht="15" customHeight="1" thickBot="1">
      <c r="A19" s="571"/>
      <c r="B19" s="571"/>
      <c r="C19" s="571"/>
      <c r="D19" s="571"/>
      <c r="E19" s="571"/>
      <c r="F19" s="571"/>
      <c r="G19" s="571"/>
      <c r="H19" s="571"/>
      <c r="I19" s="571"/>
      <c r="J19" s="571"/>
      <c r="K19" s="571"/>
    </row>
    <row r="20" spans="1:13" ht="13.5" thickBot="1">
      <c r="A20" s="861" t="s">
        <v>302</v>
      </c>
      <c r="B20" s="848"/>
      <c r="C20" s="848"/>
      <c r="D20" s="848"/>
      <c r="E20" s="848"/>
      <c r="F20" s="848"/>
      <c r="G20" s="848"/>
      <c r="H20" s="848"/>
      <c r="I20" s="848"/>
      <c r="J20" s="848"/>
      <c r="K20" s="848"/>
      <c r="L20" s="848"/>
      <c r="M20" s="862"/>
    </row>
    <row r="21" spans="1:13" ht="13.5" thickBot="1"/>
    <row r="22" spans="1:13" ht="22.5" customHeight="1" thickBot="1">
      <c r="A22" s="863" t="s">
        <v>299</v>
      </c>
      <c r="B22" s="864"/>
      <c r="C22" s="864"/>
      <c r="D22" s="864"/>
      <c r="E22" s="864"/>
      <c r="F22" s="864"/>
      <c r="G22" s="864"/>
      <c r="H22" s="864"/>
      <c r="I22" s="864"/>
      <c r="J22" s="864"/>
      <c r="K22" s="864"/>
      <c r="L22" s="864"/>
      <c r="M22" s="865"/>
    </row>
    <row r="23" spans="1:13" ht="48">
      <c r="A23" s="577" t="s">
        <v>140</v>
      </c>
      <c r="B23" s="866" t="s">
        <v>508</v>
      </c>
      <c r="C23" s="867"/>
      <c r="D23" s="867"/>
      <c r="E23" s="867"/>
      <c r="F23" s="868"/>
      <c r="G23" s="869" t="s">
        <v>181</v>
      </c>
      <c r="H23" s="869"/>
      <c r="I23" s="869"/>
      <c r="J23" s="578" t="s">
        <v>182</v>
      </c>
      <c r="K23" s="578" t="s">
        <v>183</v>
      </c>
      <c r="L23" s="578" t="s">
        <v>184</v>
      </c>
      <c r="M23" s="578" t="s">
        <v>185</v>
      </c>
    </row>
    <row r="24" spans="1:13" ht="67.5">
      <c r="A24" s="579" t="s">
        <v>186</v>
      </c>
      <c r="B24" s="842" t="s">
        <v>509</v>
      </c>
      <c r="C24" s="842"/>
      <c r="D24" s="842"/>
      <c r="E24" s="842"/>
      <c r="F24" s="842"/>
      <c r="G24" s="841">
        <f>450+370+700</f>
        <v>1520</v>
      </c>
      <c r="H24" s="841"/>
      <c r="I24" s="841"/>
      <c r="J24" s="580">
        <v>283.38</v>
      </c>
      <c r="K24" s="580">
        <v>265.38</v>
      </c>
      <c r="L24" s="581">
        <v>240.92</v>
      </c>
      <c r="M24" s="580">
        <f>(500*J24)+((G24-500)*K24)</f>
        <v>412377.59999999998</v>
      </c>
    </row>
    <row r="25" spans="1:13" ht="22.5" customHeight="1">
      <c r="A25" s="579" t="s">
        <v>187</v>
      </c>
      <c r="B25" s="842" t="s">
        <v>510</v>
      </c>
      <c r="C25" s="842"/>
      <c r="D25" s="842"/>
      <c r="E25" s="842"/>
      <c r="F25" s="842"/>
      <c r="G25" s="841">
        <f t="shared" ref="G25:G36" si="0">450+370+700</f>
        <v>1520</v>
      </c>
      <c r="H25" s="841"/>
      <c r="I25" s="841"/>
      <c r="J25" s="581">
        <v>16.11</v>
      </c>
      <c r="K25" s="581">
        <v>16.11</v>
      </c>
      <c r="L25" s="581">
        <v>16.11</v>
      </c>
      <c r="M25" s="580">
        <f t="shared" ref="M25:M36" si="1">(500*J25)+((G25-500)*K25)</f>
        <v>24487.200000000001</v>
      </c>
    </row>
    <row r="26" spans="1:13" ht="67.5">
      <c r="A26" s="579" t="s">
        <v>188</v>
      </c>
      <c r="B26" s="842" t="s">
        <v>511</v>
      </c>
      <c r="C26" s="842"/>
      <c r="D26" s="842"/>
      <c r="E26" s="842"/>
      <c r="F26" s="842"/>
      <c r="G26" s="841">
        <f t="shared" si="0"/>
        <v>1520</v>
      </c>
      <c r="H26" s="841"/>
      <c r="I26" s="841"/>
      <c r="J26" s="580">
        <v>122.28</v>
      </c>
      <c r="K26" s="580">
        <v>108.56</v>
      </c>
      <c r="L26" s="581">
        <v>93.49</v>
      </c>
      <c r="M26" s="580">
        <f t="shared" si="1"/>
        <v>171871.2</v>
      </c>
    </row>
    <row r="27" spans="1:13" ht="78.75">
      <c r="A27" s="579" t="s">
        <v>298</v>
      </c>
      <c r="B27" s="842" t="s">
        <v>512</v>
      </c>
      <c r="C27" s="842"/>
      <c r="D27" s="842"/>
      <c r="E27" s="842"/>
      <c r="F27" s="842"/>
      <c r="G27" s="841">
        <f t="shared" si="0"/>
        <v>1520</v>
      </c>
      <c r="H27" s="841"/>
      <c r="I27" s="841"/>
      <c r="J27" s="580">
        <v>12.23</v>
      </c>
      <c r="K27" s="580">
        <v>10.86</v>
      </c>
      <c r="L27" s="581">
        <v>9.35</v>
      </c>
      <c r="M27" s="580">
        <f t="shared" si="1"/>
        <v>17192.2</v>
      </c>
    </row>
    <row r="28" spans="1:13" ht="33" customHeight="1">
      <c r="A28" s="579" t="s">
        <v>189</v>
      </c>
      <c r="B28" s="842" t="s">
        <v>513</v>
      </c>
      <c r="C28" s="842"/>
      <c r="D28" s="842"/>
      <c r="E28" s="842"/>
      <c r="F28" s="842"/>
      <c r="G28" s="841">
        <f t="shared" si="0"/>
        <v>1520</v>
      </c>
      <c r="H28" s="841"/>
      <c r="I28" s="841"/>
      <c r="J28" s="581">
        <v>48.56</v>
      </c>
      <c r="K28" s="581">
        <v>48.56</v>
      </c>
      <c r="L28" s="581">
        <v>48.56</v>
      </c>
      <c r="M28" s="580">
        <f t="shared" si="1"/>
        <v>73811.199999999997</v>
      </c>
    </row>
    <row r="29" spans="1:13" ht="33" customHeight="1">
      <c r="A29" s="579" t="s">
        <v>190</v>
      </c>
      <c r="B29" s="826" t="s">
        <v>514</v>
      </c>
      <c r="C29" s="827"/>
      <c r="D29" s="827"/>
      <c r="E29" s="827"/>
      <c r="F29" s="860"/>
      <c r="G29" s="830">
        <f t="shared" si="0"/>
        <v>1520</v>
      </c>
      <c r="H29" s="828"/>
      <c r="I29" s="829"/>
      <c r="J29" s="582">
        <v>24.33</v>
      </c>
      <c r="K29" s="582">
        <v>24.33</v>
      </c>
      <c r="L29" s="582">
        <v>24.33</v>
      </c>
      <c r="M29" s="580">
        <f t="shared" si="1"/>
        <v>36981.599999999999</v>
      </c>
    </row>
    <row r="30" spans="1:13" ht="33" customHeight="1">
      <c r="A30" s="579" t="s">
        <v>190</v>
      </c>
      <c r="B30" s="842" t="s">
        <v>515</v>
      </c>
      <c r="C30" s="842"/>
      <c r="D30" s="842"/>
      <c r="E30" s="842"/>
      <c r="F30" s="842"/>
      <c r="G30" s="841">
        <f t="shared" si="0"/>
        <v>1520</v>
      </c>
      <c r="H30" s="841"/>
      <c r="I30" s="841"/>
      <c r="J30" s="582">
        <v>24.33</v>
      </c>
      <c r="K30" s="582">
        <v>24.33</v>
      </c>
      <c r="L30" s="582">
        <v>24.33</v>
      </c>
      <c r="M30" s="580">
        <f t="shared" si="1"/>
        <v>36981.599999999999</v>
      </c>
    </row>
    <row r="31" spans="1:13" ht="33" customHeight="1">
      <c r="A31" s="579" t="s">
        <v>191</v>
      </c>
      <c r="B31" s="842" t="s">
        <v>516</v>
      </c>
      <c r="C31" s="842"/>
      <c r="D31" s="842"/>
      <c r="E31" s="842"/>
      <c r="F31" s="842"/>
      <c r="G31" s="841">
        <f t="shared" si="0"/>
        <v>1520</v>
      </c>
      <c r="H31" s="841"/>
      <c r="I31" s="841"/>
      <c r="J31" s="582">
        <v>24.32</v>
      </c>
      <c r="K31" s="582">
        <v>24.32</v>
      </c>
      <c r="L31" s="582">
        <v>24.32</v>
      </c>
      <c r="M31" s="580">
        <f t="shared" si="1"/>
        <v>36966.400000000001</v>
      </c>
    </row>
    <row r="32" spans="1:13" ht="33" customHeight="1">
      <c r="A32" s="579" t="s">
        <v>192</v>
      </c>
      <c r="B32" s="842" t="s">
        <v>517</v>
      </c>
      <c r="C32" s="842"/>
      <c r="D32" s="842"/>
      <c r="E32" s="842"/>
      <c r="F32" s="842"/>
      <c r="G32" s="841">
        <f t="shared" si="0"/>
        <v>1520</v>
      </c>
      <c r="H32" s="841"/>
      <c r="I32" s="841"/>
      <c r="J32" s="582">
        <v>36.159999999999997</v>
      </c>
      <c r="K32" s="582">
        <v>36.159999999999997</v>
      </c>
      <c r="L32" s="582">
        <v>36.159999999999997</v>
      </c>
      <c r="M32" s="580">
        <f t="shared" si="1"/>
        <v>54963.199999999997</v>
      </c>
    </row>
    <row r="33" spans="1:14" ht="33" customHeight="1">
      <c r="A33" s="579" t="s">
        <v>192</v>
      </c>
      <c r="B33" s="842" t="s">
        <v>518</v>
      </c>
      <c r="C33" s="842"/>
      <c r="D33" s="842"/>
      <c r="E33" s="842"/>
      <c r="F33" s="842"/>
      <c r="G33" s="841">
        <f t="shared" si="0"/>
        <v>1520</v>
      </c>
      <c r="H33" s="841"/>
      <c r="I33" s="841"/>
      <c r="J33" s="582">
        <v>36.159999999999997</v>
      </c>
      <c r="K33" s="582">
        <v>36.159999999999997</v>
      </c>
      <c r="L33" s="582">
        <v>36.159999999999997</v>
      </c>
      <c r="M33" s="580">
        <f t="shared" si="1"/>
        <v>54963.199999999997</v>
      </c>
    </row>
    <row r="34" spans="1:14" ht="33" customHeight="1">
      <c r="A34" s="579" t="s">
        <v>193</v>
      </c>
      <c r="B34" s="842" t="s">
        <v>519</v>
      </c>
      <c r="C34" s="842"/>
      <c r="D34" s="842"/>
      <c r="E34" s="842"/>
      <c r="F34" s="842"/>
      <c r="G34" s="841">
        <f t="shared" si="0"/>
        <v>1520</v>
      </c>
      <c r="H34" s="841"/>
      <c r="I34" s="841"/>
      <c r="J34" s="582">
        <v>36.159999999999997</v>
      </c>
      <c r="K34" s="582">
        <v>36.159999999999997</v>
      </c>
      <c r="L34" s="582">
        <v>36.159999999999997</v>
      </c>
      <c r="M34" s="580">
        <f t="shared" si="1"/>
        <v>54963.199999999997</v>
      </c>
    </row>
    <row r="35" spans="1:14" ht="33" customHeight="1">
      <c r="A35" s="579" t="s">
        <v>194</v>
      </c>
      <c r="B35" s="842" t="s">
        <v>520</v>
      </c>
      <c r="C35" s="842"/>
      <c r="D35" s="842"/>
      <c r="E35" s="842"/>
      <c r="F35" s="842"/>
      <c r="G35" s="841">
        <f t="shared" si="0"/>
        <v>1520</v>
      </c>
      <c r="H35" s="841"/>
      <c r="I35" s="841"/>
      <c r="J35" s="582">
        <v>24.33</v>
      </c>
      <c r="K35" s="582">
        <v>24.33</v>
      </c>
      <c r="L35" s="582">
        <v>24.33</v>
      </c>
      <c r="M35" s="580">
        <f t="shared" si="1"/>
        <v>36981.599999999999</v>
      </c>
    </row>
    <row r="36" spans="1:14" ht="33" customHeight="1" thickBot="1">
      <c r="A36" s="579" t="s">
        <v>195</v>
      </c>
      <c r="B36" s="843" t="s">
        <v>521</v>
      </c>
      <c r="C36" s="843"/>
      <c r="D36" s="843"/>
      <c r="E36" s="843"/>
      <c r="F36" s="843"/>
      <c r="G36" s="841">
        <f t="shared" si="0"/>
        <v>1520</v>
      </c>
      <c r="H36" s="841"/>
      <c r="I36" s="841"/>
      <c r="J36" s="583">
        <v>48.58</v>
      </c>
      <c r="K36" s="583">
        <v>48.58</v>
      </c>
      <c r="L36" s="583">
        <v>48.58</v>
      </c>
      <c r="M36" s="580">
        <f t="shared" si="1"/>
        <v>73841.600000000006</v>
      </c>
      <c r="N36" s="665"/>
    </row>
    <row r="37" spans="1:14" ht="22.5" customHeight="1">
      <c r="A37" s="853" t="s">
        <v>300</v>
      </c>
      <c r="B37" s="854"/>
      <c r="C37" s="854"/>
      <c r="D37" s="854"/>
      <c r="E37" s="854"/>
      <c r="F37" s="854"/>
      <c r="G37" s="854"/>
      <c r="H37" s="854"/>
      <c r="I37" s="854"/>
      <c r="J37" s="854"/>
      <c r="K37" s="854"/>
      <c r="L37" s="854"/>
      <c r="M37" s="855"/>
      <c r="N37" s="665"/>
    </row>
    <row r="38" spans="1:14" ht="48">
      <c r="A38" s="577" t="s">
        <v>140</v>
      </c>
      <c r="B38" s="856" t="s">
        <v>180</v>
      </c>
      <c r="C38" s="857"/>
      <c r="D38" s="857"/>
      <c r="E38" s="857"/>
      <c r="F38" s="858"/>
      <c r="G38" s="859" t="s">
        <v>181</v>
      </c>
      <c r="H38" s="859"/>
      <c r="I38" s="859"/>
      <c r="J38" s="584" t="s">
        <v>182</v>
      </c>
      <c r="K38" s="584" t="s">
        <v>183</v>
      </c>
      <c r="L38" s="584" t="s">
        <v>184</v>
      </c>
      <c r="M38" s="584" t="s">
        <v>185</v>
      </c>
    </row>
    <row r="39" spans="1:14" ht="67.5" customHeight="1">
      <c r="A39" s="579" t="s">
        <v>186</v>
      </c>
      <c r="B39" s="842" t="s">
        <v>509</v>
      </c>
      <c r="C39" s="842"/>
      <c r="D39" s="842"/>
      <c r="E39" s="842"/>
      <c r="F39" s="842"/>
      <c r="G39" s="841">
        <f>200+260+2900</f>
        <v>3360</v>
      </c>
      <c r="H39" s="841"/>
      <c r="I39" s="841"/>
      <c r="J39" s="580">
        <v>166.34</v>
      </c>
      <c r="K39" s="580">
        <v>116.82</v>
      </c>
      <c r="L39" s="581">
        <v>93.09</v>
      </c>
      <c r="M39" s="580">
        <f t="shared" ref="M39:M51" si="2">(500*J39)+(2500*K39)+((G39-3000)*L39)</f>
        <v>408732.4</v>
      </c>
    </row>
    <row r="40" spans="1:14" ht="22.5" customHeight="1">
      <c r="A40" s="579" t="s">
        <v>187</v>
      </c>
      <c r="B40" s="842" t="s">
        <v>510</v>
      </c>
      <c r="C40" s="842"/>
      <c r="D40" s="842"/>
      <c r="E40" s="842"/>
      <c r="F40" s="842"/>
      <c r="G40" s="841">
        <f t="shared" ref="G40:G51" si="3">200+260+2900</f>
        <v>3360</v>
      </c>
      <c r="H40" s="841"/>
      <c r="I40" s="841"/>
      <c r="J40" s="581">
        <v>16.11</v>
      </c>
      <c r="K40" s="581">
        <v>16.11</v>
      </c>
      <c r="L40" s="581">
        <v>16.11</v>
      </c>
      <c r="M40" s="580">
        <f t="shared" si="2"/>
        <v>54129.599999999999</v>
      </c>
    </row>
    <row r="41" spans="1:14" ht="67.5" customHeight="1">
      <c r="A41" s="579" t="s">
        <v>188</v>
      </c>
      <c r="B41" s="842" t="s">
        <v>511</v>
      </c>
      <c r="C41" s="842"/>
      <c r="D41" s="842"/>
      <c r="E41" s="842"/>
      <c r="F41" s="842"/>
      <c r="G41" s="841">
        <f t="shared" si="3"/>
        <v>3360</v>
      </c>
      <c r="H41" s="841"/>
      <c r="I41" s="841"/>
      <c r="J41" s="580">
        <v>99.56</v>
      </c>
      <c r="K41" s="580">
        <v>93.11</v>
      </c>
      <c r="L41" s="581">
        <v>79.28</v>
      </c>
      <c r="M41" s="580">
        <f t="shared" si="2"/>
        <v>311095.8</v>
      </c>
    </row>
    <row r="42" spans="1:14" ht="78.75">
      <c r="A42" s="579" t="s">
        <v>298</v>
      </c>
      <c r="B42" s="842" t="s">
        <v>512</v>
      </c>
      <c r="C42" s="842"/>
      <c r="D42" s="842"/>
      <c r="E42" s="842"/>
      <c r="F42" s="842"/>
      <c r="G42" s="841">
        <f t="shared" si="3"/>
        <v>3360</v>
      </c>
      <c r="H42" s="841"/>
      <c r="I42" s="841"/>
      <c r="J42" s="580">
        <v>9.9600000000000009</v>
      </c>
      <c r="K42" s="580">
        <v>9.31</v>
      </c>
      <c r="L42" s="581">
        <v>7.93</v>
      </c>
      <c r="M42" s="580">
        <f t="shared" si="2"/>
        <v>31109.8</v>
      </c>
    </row>
    <row r="43" spans="1:14" ht="27" customHeight="1">
      <c r="A43" s="579" t="s">
        <v>189</v>
      </c>
      <c r="B43" s="842" t="s">
        <v>513</v>
      </c>
      <c r="C43" s="842"/>
      <c r="D43" s="842"/>
      <c r="E43" s="842"/>
      <c r="F43" s="842"/>
      <c r="G43" s="841">
        <f t="shared" si="3"/>
        <v>3360</v>
      </c>
      <c r="H43" s="841"/>
      <c r="I43" s="841"/>
      <c r="J43" s="581">
        <v>24.39</v>
      </c>
      <c r="K43" s="581">
        <v>20.420000000000002</v>
      </c>
      <c r="L43" s="581">
        <v>12.1</v>
      </c>
      <c r="M43" s="580">
        <f t="shared" si="2"/>
        <v>67601</v>
      </c>
    </row>
    <row r="44" spans="1:14" ht="27" customHeight="1">
      <c r="A44" s="579" t="s">
        <v>190</v>
      </c>
      <c r="B44" s="826" t="s">
        <v>514</v>
      </c>
      <c r="C44" s="827"/>
      <c r="D44" s="827"/>
      <c r="E44" s="827"/>
      <c r="F44" s="860"/>
      <c r="G44" s="830">
        <f t="shared" si="3"/>
        <v>3360</v>
      </c>
      <c r="H44" s="828"/>
      <c r="I44" s="829"/>
      <c r="J44" s="582">
        <v>6.6</v>
      </c>
      <c r="K44" s="582">
        <v>3.35</v>
      </c>
      <c r="L44" s="582">
        <v>3.35</v>
      </c>
      <c r="M44" s="580">
        <f t="shared" si="2"/>
        <v>12881</v>
      </c>
    </row>
    <row r="45" spans="1:14" ht="27" customHeight="1">
      <c r="A45" s="579" t="s">
        <v>190</v>
      </c>
      <c r="B45" s="842" t="s">
        <v>515</v>
      </c>
      <c r="C45" s="842"/>
      <c r="D45" s="842"/>
      <c r="E45" s="842"/>
      <c r="F45" s="842"/>
      <c r="G45" s="841">
        <f t="shared" si="3"/>
        <v>3360</v>
      </c>
      <c r="H45" s="841"/>
      <c r="I45" s="841"/>
      <c r="J45" s="582">
        <v>6.6</v>
      </c>
      <c r="K45" s="582">
        <v>3.35</v>
      </c>
      <c r="L45" s="582">
        <v>3.35</v>
      </c>
      <c r="M45" s="580">
        <f t="shared" si="2"/>
        <v>12881</v>
      </c>
    </row>
    <row r="46" spans="1:14" ht="27" customHeight="1">
      <c r="A46" s="579" t="s">
        <v>191</v>
      </c>
      <c r="B46" s="842" t="s">
        <v>516</v>
      </c>
      <c r="C46" s="842"/>
      <c r="D46" s="842"/>
      <c r="E46" s="842"/>
      <c r="F46" s="842"/>
      <c r="G46" s="841">
        <f t="shared" si="3"/>
        <v>3360</v>
      </c>
      <c r="H46" s="841"/>
      <c r="I46" s="841"/>
      <c r="J46" s="582">
        <v>6.6</v>
      </c>
      <c r="K46" s="582">
        <v>3.35</v>
      </c>
      <c r="L46" s="582">
        <v>3.35</v>
      </c>
      <c r="M46" s="580">
        <f t="shared" si="2"/>
        <v>12881</v>
      </c>
    </row>
    <row r="47" spans="1:14" ht="27" customHeight="1">
      <c r="A47" s="579" t="s">
        <v>192</v>
      </c>
      <c r="B47" s="842" t="s">
        <v>517</v>
      </c>
      <c r="C47" s="842"/>
      <c r="D47" s="842"/>
      <c r="E47" s="842"/>
      <c r="F47" s="842"/>
      <c r="G47" s="841">
        <f t="shared" si="3"/>
        <v>3360</v>
      </c>
      <c r="H47" s="841"/>
      <c r="I47" s="841"/>
      <c r="J47" s="582">
        <v>12.12</v>
      </c>
      <c r="K47" s="582">
        <v>9.7200000000000006</v>
      </c>
      <c r="L47" s="582">
        <v>6.6</v>
      </c>
      <c r="M47" s="580">
        <f t="shared" si="2"/>
        <v>32736</v>
      </c>
    </row>
    <row r="48" spans="1:14" ht="27" customHeight="1">
      <c r="A48" s="579" t="s">
        <v>192</v>
      </c>
      <c r="B48" s="842" t="s">
        <v>518</v>
      </c>
      <c r="C48" s="842"/>
      <c r="D48" s="842"/>
      <c r="E48" s="842"/>
      <c r="F48" s="842"/>
      <c r="G48" s="841">
        <f t="shared" si="3"/>
        <v>3360</v>
      </c>
      <c r="H48" s="841"/>
      <c r="I48" s="841"/>
      <c r="J48" s="582">
        <v>12.12</v>
      </c>
      <c r="K48" s="582">
        <v>9.7200000000000006</v>
      </c>
      <c r="L48" s="582">
        <v>6.6</v>
      </c>
      <c r="M48" s="580">
        <f t="shared" si="2"/>
        <v>32736</v>
      </c>
    </row>
    <row r="49" spans="1:14" ht="27" customHeight="1">
      <c r="A49" s="579" t="s">
        <v>193</v>
      </c>
      <c r="B49" s="842" t="s">
        <v>519</v>
      </c>
      <c r="C49" s="842"/>
      <c r="D49" s="842"/>
      <c r="E49" s="842"/>
      <c r="F49" s="842"/>
      <c r="G49" s="841">
        <f t="shared" si="3"/>
        <v>3360</v>
      </c>
      <c r="H49" s="841"/>
      <c r="I49" s="841"/>
      <c r="J49" s="582">
        <v>20.43</v>
      </c>
      <c r="K49" s="582">
        <v>12.12</v>
      </c>
      <c r="L49" s="582">
        <v>9.7200000000000006</v>
      </c>
      <c r="M49" s="580">
        <f t="shared" si="2"/>
        <v>44014.2</v>
      </c>
    </row>
    <row r="50" spans="1:14" ht="27" customHeight="1">
      <c r="A50" s="579" t="s">
        <v>194</v>
      </c>
      <c r="B50" s="842" t="s">
        <v>520</v>
      </c>
      <c r="C50" s="842"/>
      <c r="D50" s="842"/>
      <c r="E50" s="842"/>
      <c r="F50" s="842"/>
      <c r="G50" s="841">
        <f t="shared" si="3"/>
        <v>3360</v>
      </c>
      <c r="H50" s="841"/>
      <c r="I50" s="841"/>
      <c r="J50" s="582">
        <v>12.12</v>
      </c>
      <c r="K50" s="582">
        <v>6.6</v>
      </c>
      <c r="L50" s="582">
        <v>3.35</v>
      </c>
      <c r="M50" s="580">
        <f t="shared" si="2"/>
        <v>23766</v>
      </c>
    </row>
    <row r="51" spans="1:14" ht="27" customHeight="1" thickBot="1">
      <c r="A51" s="579" t="s">
        <v>195</v>
      </c>
      <c r="B51" s="843" t="s">
        <v>521</v>
      </c>
      <c r="C51" s="843"/>
      <c r="D51" s="843"/>
      <c r="E51" s="843"/>
      <c r="F51" s="843"/>
      <c r="G51" s="841">
        <f t="shared" si="3"/>
        <v>3360</v>
      </c>
      <c r="H51" s="841"/>
      <c r="I51" s="841"/>
      <c r="J51" s="583">
        <v>24.91</v>
      </c>
      <c r="K51" s="583">
        <v>20.84</v>
      </c>
      <c r="L51" s="583">
        <v>12.34</v>
      </c>
      <c r="M51" s="580">
        <f t="shared" si="2"/>
        <v>68997.399999999994</v>
      </c>
      <c r="N51" s="665"/>
    </row>
    <row r="52" spans="1:14" ht="22.5" customHeight="1">
      <c r="A52" s="853" t="s">
        <v>301</v>
      </c>
      <c r="B52" s="854"/>
      <c r="C52" s="854"/>
      <c r="D52" s="854"/>
      <c r="E52" s="854"/>
      <c r="F52" s="854"/>
      <c r="G52" s="854"/>
      <c r="H52" s="854"/>
      <c r="I52" s="854"/>
      <c r="J52" s="854"/>
      <c r="K52" s="854"/>
      <c r="L52" s="854"/>
      <c r="M52" s="855"/>
      <c r="N52" s="665"/>
    </row>
    <row r="53" spans="1:14" ht="48">
      <c r="A53" s="577" t="s">
        <v>140</v>
      </c>
      <c r="B53" s="856" t="s">
        <v>180</v>
      </c>
      <c r="C53" s="857"/>
      <c r="D53" s="857"/>
      <c r="E53" s="857"/>
      <c r="F53" s="858"/>
      <c r="G53" s="859" t="s">
        <v>181</v>
      </c>
      <c r="H53" s="859"/>
      <c r="I53" s="859"/>
      <c r="J53" s="584" t="s">
        <v>182</v>
      </c>
      <c r="K53" s="584" t="s">
        <v>183</v>
      </c>
      <c r="L53" s="584" t="s">
        <v>184</v>
      </c>
      <c r="M53" s="584" t="s">
        <v>185</v>
      </c>
    </row>
    <row r="54" spans="1:14" ht="67.5" customHeight="1">
      <c r="A54" s="579" t="s">
        <v>186</v>
      </c>
      <c r="B54" s="842" t="s">
        <v>509</v>
      </c>
      <c r="C54" s="842"/>
      <c r="D54" s="842"/>
      <c r="E54" s="842"/>
      <c r="F54" s="842"/>
      <c r="G54" s="841">
        <v>750</v>
      </c>
      <c r="H54" s="841"/>
      <c r="I54" s="841"/>
      <c r="J54" s="580">
        <v>133.07</v>
      </c>
      <c r="K54" s="580">
        <v>93.46</v>
      </c>
      <c r="L54" s="581">
        <v>74.47</v>
      </c>
      <c r="M54" s="580">
        <f t="shared" ref="M54:M66" si="4">(500*J54)+((G54-500)*K54)</f>
        <v>89900</v>
      </c>
    </row>
    <row r="55" spans="1:14" ht="22.5" customHeight="1">
      <c r="A55" s="579" t="s">
        <v>187</v>
      </c>
      <c r="B55" s="842" t="s">
        <v>510</v>
      </c>
      <c r="C55" s="842"/>
      <c r="D55" s="842"/>
      <c r="E55" s="842"/>
      <c r="F55" s="842"/>
      <c r="G55" s="841">
        <v>750</v>
      </c>
      <c r="H55" s="841"/>
      <c r="I55" s="841"/>
      <c r="J55" s="581">
        <v>16.11</v>
      </c>
      <c r="K55" s="581">
        <v>16.11</v>
      </c>
      <c r="L55" s="581">
        <v>16.11</v>
      </c>
      <c r="M55" s="580">
        <f t="shared" si="4"/>
        <v>12082.5</v>
      </c>
    </row>
    <row r="56" spans="1:14" ht="67.5" customHeight="1">
      <c r="A56" s="579" t="s">
        <v>188</v>
      </c>
      <c r="B56" s="842" t="s">
        <v>511</v>
      </c>
      <c r="C56" s="842"/>
      <c r="D56" s="842"/>
      <c r="E56" s="842"/>
      <c r="F56" s="842"/>
      <c r="G56" s="841">
        <v>750</v>
      </c>
      <c r="H56" s="841"/>
      <c r="I56" s="841"/>
      <c r="J56" s="580">
        <v>79.650000000000006</v>
      </c>
      <c r="K56" s="580">
        <v>74.489999999999995</v>
      </c>
      <c r="L56" s="581">
        <v>63.42</v>
      </c>
      <c r="M56" s="580">
        <f t="shared" si="4"/>
        <v>58447.5</v>
      </c>
    </row>
    <row r="57" spans="1:14" ht="78.75">
      <c r="A57" s="579" t="s">
        <v>298</v>
      </c>
      <c r="B57" s="842" t="s">
        <v>512</v>
      </c>
      <c r="C57" s="842"/>
      <c r="D57" s="842"/>
      <c r="E57" s="842"/>
      <c r="F57" s="842"/>
      <c r="G57" s="841">
        <v>750</v>
      </c>
      <c r="H57" s="841"/>
      <c r="I57" s="841"/>
      <c r="J57" s="580">
        <v>7.97</v>
      </c>
      <c r="K57" s="580">
        <v>7.45</v>
      </c>
      <c r="L57" s="581">
        <v>6.34</v>
      </c>
      <c r="M57" s="580">
        <f t="shared" si="4"/>
        <v>5847.5</v>
      </c>
    </row>
    <row r="58" spans="1:14" ht="27" customHeight="1">
      <c r="A58" s="579" t="s">
        <v>189</v>
      </c>
      <c r="B58" s="842" t="s">
        <v>513</v>
      </c>
      <c r="C58" s="842"/>
      <c r="D58" s="842"/>
      <c r="E58" s="842"/>
      <c r="F58" s="842"/>
      <c r="G58" s="841">
        <v>750</v>
      </c>
      <c r="H58" s="841"/>
      <c r="I58" s="841"/>
      <c r="J58" s="581">
        <v>19.510000000000002</v>
      </c>
      <c r="K58" s="581">
        <v>16.34</v>
      </c>
      <c r="L58" s="581">
        <v>9.68</v>
      </c>
      <c r="M58" s="580">
        <f t="shared" si="4"/>
        <v>13840</v>
      </c>
    </row>
    <row r="59" spans="1:14" ht="27" customHeight="1">
      <c r="A59" s="579" t="s">
        <v>190</v>
      </c>
      <c r="B59" s="826" t="s">
        <v>514</v>
      </c>
      <c r="C59" s="827"/>
      <c r="D59" s="827"/>
      <c r="E59" s="827"/>
      <c r="F59" s="860"/>
      <c r="G59" s="841">
        <v>750</v>
      </c>
      <c r="H59" s="841"/>
      <c r="I59" s="841"/>
      <c r="J59" s="582">
        <v>5.28</v>
      </c>
      <c r="K59" s="582">
        <v>2.68</v>
      </c>
      <c r="L59" s="582">
        <v>2.68</v>
      </c>
      <c r="M59" s="580">
        <f t="shared" si="4"/>
        <v>3310</v>
      </c>
    </row>
    <row r="60" spans="1:14" ht="27" customHeight="1">
      <c r="A60" s="579" t="s">
        <v>190</v>
      </c>
      <c r="B60" s="842" t="s">
        <v>515</v>
      </c>
      <c r="C60" s="842"/>
      <c r="D60" s="842"/>
      <c r="E60" s="842"/>
      <c r="F60" s="842"/>
      <c r="G60" s="841">
        <v>750</v>
      </c>
      <c r="H60" s="841"/>
      <c r="I60" s="841"/>
      <c r="J60" s="582">
        <v>5.28</v>
      </c>
      <c r="K60" s="582">
        <v>3.35</v>
      </c>
      <c r="L60" s="582">
        <v>3.35</v>
      </c>
      <c r="M60" s="580">
        <f t="shared" si="4"/>
        <v>3477.5</v>
      </c>
    </row>
    <row r="61" spans="1:14" ht="27" customHeight="1">
      <c r="A61" s="579" t="s">
        <v>191</v>
      </c>
      <c r="B61" s="842" t="s">
        <v>516</v>
      </c>
      <c r="C61" s="842"/>
      <c r="D61" s="842"/>
      <c r="E61" s="842"/>
      <c r="F61" s="842"/>
      <c r="G61" s="841">
        <v>750</v>
      </c>
      <c r="H61" s="841"/>
      <c r="I61" s="841"/>
      <c r="J61" s="582">
        <v>5.28</v>
      </c>
      <c r="K61" s="582">
        <v>2.68</v>
      </c>
      <c r="L61" s="582">
        <v>2.68</v>
      </c>
      <c r="M61" s="580">
        <f t="shared" si="4"/>
        <v>3310</v>
      </c>
    </row>
    <row r="62" spans="1:14" ht="27" customHeight="1">
      <c r="A62" s="579" t="s">
        <v>192</v>
      </c>
      <c r="B62" s="842" t="s">
        <v>517</v>
      </c>
      <c r="C62" s="842"/>
      <c r="D62" s="842"/>
      <c r="E62" s="842"/>
      <c r="F62" s="842"/>
      <c r="G62" s="841">
        <v>750</v>
      </c>
      <c r="H62" s="841"/>
      <c r="I62" s="841"/>
      <c r="J62" s="582">
        <v>9.6999999999999993</v>
      </c>
      <c r="K62" s="582">
        <v>7.78</v>
      </c>
      <c r="L62" s="582">
        <v>5.28</v>
      </c>
      <c r="M62" s="580">
        <f t="shared" si="4"/>
        <v>6795</v>
      </c>
    </row>
    <row r="63" spans="1:14" ht="27" customHeight="1">
      <c r="A63" s="579" t="s">
        <v>192</v>
      </c>
      <c r="B63" s="842" t="s">
        <v>518</v>
      </c>
      <c r="C63" s="842"/>
      <c r="D63" s="842"/>
      <c r="E63" s="842"/>
      <c r="F63" s="842"/>
      <c r="G63" s="841">
        <v>750</v>
      </c>
      <c r="H63" s="841"/>
      <c r="I63" s="841"/>
      <c r="J63" s="582">
        <v>9.6999999999999993</v>
      </c>
      <c r="K63" s="582">
        <v>7.78</v>
      </c>
      <c r="L63" s="582">
        <v>5.28</v>
      </c>
      <c r="M63" s="580">
        <f t="shared" si="4"/>
        <v>6795</v>
      </c>
    </row>
    <row r="64" spans="1:14" ht="27" customHeight="1">
      <c r="A64" s="579" t="s">
        <v>193</v>
      </c>
      <c r="B64" s="842" t="s">
        <v>519</v>
      </c>
      <c r="C64" s="842"/>
      <c r="D64" s="842"/>
      <c r="E64" s="842"/>
      <c r="F64" s="842"/>
      <c r="G64" s="841">
        <v>750</v>
      </c>
      <c r="H64" s="841"/>
      <c r="I64" s="841"/>
      <c r="J64" s="582">
        <v>16.34</v>
      </c>
      <c r="K64" s="582">
        <v>9.6999999999999993</v>
      </c>
      <c r="L64" s="582">
        <v>7.78</v>
      </c>
      <c r="M64" s="580">
        <f t="shared" si="4"/>
        <v>10595</v>
      </c>
    </row>
    <row r="65" spans="1:16" ht="27" customHeight="1">
      <c r="A65" s="579" t="s">
        <v>194</v>
      </c>
      <c r="B65" s="842" t="s">
        <v>520</v>
      </c>
      <c r="C65" s="842"/>
      <c r="D65" s="842"/>
      <c r="E65" s="842"/>
      <c r="F65" s="842"/>
      <c r="G65" s="841">
        <v>750</v>
      </c>
      <c r="H65" s="841"/>
      <c r="I65" s="841"/>
      <c r="J65" s="582">
        <v>9.6999999999999993</v>
      </c>
      <c r="K65" s="582">
        <v>5.28</v>
      </c>
      <c r="L65" s="582">
        <v>2.68</v>
      </c>
      <c r="M65" s="580">
        <f t="shared" si="4"/>
        <v>6170</v>
      </c>
    </row>
    <row r="66" spans="1:16" ht="27" customHeight="1" thickBot="1">
      <c r="A66" s="579" t="s">
        <v>195</v>
      </c>
      <c r="B66" s="843" t="s">
        <v>521</v>
      </c>
      <c r="C66" s="843"/>
      <c r="D66" s="843"/>
      <c r="E66" s="843"/>
      <c r="F66" s="843"/>
      <c r="G66" s="841">
        <v>750</v>
      </c>
      <c r="H66" s="841"/>
      <c r="I66" s="841"/>
      <c r="J66" s="583">
        <v>19.93</v>
      </c>
      <c r="K66" s="583">
        <v>16.670000000000002</v>
      </c>
      <c r="L66" s="583">
        <v>9.8699999999999992</v>
      </c>
      <c r="M66" s="580">
        <f t="shared" si="4"/>
        <v>14132.5</v>
      </c>
      <c r="N66" s="665"/>
    </row>
    <row r="67" spans="1:16" ht="22.5" customHeight="1">
      <c r="A67" s="853" t="s">
        <v>196</v>
      </c>
      <c r="B67" s="854"/>
      <c r="C67" s="854"/>
      <c r="D67" s="854"/>
      <c r="E67" s="854"/>
      <c r="F67" s="854"/>
      <c r="G67" s="854"/>
      <c r="H67" s="854"/>
      <c r="I67" s="854"/>
      <c r="J67" s="854"/>
      <c r="K67" s="854"/>
      <c r="L67" s="854"/>
      <c r="M67" s="855"/>
    </row>
    <row r="68" spans="1:16" ht="48">
      <c r="A68" s="577" t="s">
        <v>140</v>
      </c>
      <c r="B68" s="856" t="s">
        <v>180</v>
      </c>
      <c r="C68" s="857"/>
      <c r="D68" s="857"/>
      <c r="E68" s="857"/>
      <c r="F68" s="858"/>
      <c r="G68" s="859" t="s">
        <v>181</v>
      </c>
      <c r="H68" s="859"/>
      <c r="I68" s="859"/>
      <c r="J68" s="584" t="s">
        <v>182</v>
      </c>
      <c r="K68" s="584" t="s">
        <v>183</v>
      </c>
      <c r="L68" s="584" t="s">
        <v>184</v>
      </c>
      <c r="M68" s="584" t="s">
        <v>185</v>
      </c>
    </row>
    <row r="69" spans="1:16" ht="27" customHeight="1">
      <c r="A69" s="579" t="s">
        <v>197</v>
      </c>
      <c r="B69" s="842" t="s">
        <v>522</v>
      </c>
      <c r="C69" s="842"/>
      <c r="D69" s="842"/>
      <c r="E69" s="842"/>
      <c r="F69" s="842"/>
      <c r="G69" s="841">
        <v>1000</v>
      </c>
      <c r="H69" s="841"/>
      <c r="I69" s="841"/>
      <c r="J69" s="585">
        <v>4.2</v>
      </c>
      <c r="K69" s="585">
        <v>4.2</v>
      </c>
      <c r="L69" s="585">
        <v>4.2</v>
      </c>
      <c r="M69" s="580">
        <f t="shared" ref="M69:M74" si="5">(500*J69)+((G69-500)*K69)</f>
        <v>4200</v>
      </c>
    </row>
    <row r="70" spans="1:16" ht="27" customHeight="1">
      <c r="A70" s="579" t="s">
        <v>198</v>
      </c>
      <c r="B70" s="842" t="s">
        <v>523</v>
      </c>
      <c r="C70" s="842"/>
      <c r="D70" s="842"/>
      <c r="E70" s="842"/>
      <c r="F70" s="842"/>
      <c r="G70" s="841">
        <v>1400</v>
      </c>
      <c r="H70" s="841"/>
      <c r="I70" s="841"/>
      <c r="J70" s="581">
        <v>17.97</v>
      </c>
      <c r="K70" s="581">
        <v>17.97</v>
      </c>
      <c r="L70" s="581">
        <v>17.97</v>
      </c>
      <c r="M70" s="580">
        <f t="shared" si="5"/>
        <v>25158</v>
      </c>
    </row>
    <row r="71" spans="1:16" ht="27" customHeight="1">
      <c r="A71" s="579" t="s">
        <v>119</v>
      </c>
      <c r="B71" s="826" t="s">
        <v>524</v>
      </c>
      <c r="C71" s="827"/>
      <c r="D71" s="827"/>
      <c r="E71" s="827"/>
      <c r="F71" s="860"/>
      <c r="G71" s="841">
        <v>1400</v>
      </c>
      <c r="H71" s="841"/>
      <c r="I71" s="841"/>
      <c r="J71" s="581">
        <v>19.510000000000002</v>
      </c>
      <c r="K71" s="581">
        <v>16.34</v>
      </c>
      <c r="L71" s="581">
        <v>9.68</v>
      </c>
      <c r="M71" s="580">
        <f t="shared" si="5"/>
        <v>24461</v>
      </c>
    </row>
    <row r="72" spans="1:16" ht="27" customHeight="1">
      <c r="A72" s="579" t="s">
        <v>119</v>
      </c>
      <c r="B72" s="826" t="s">
        <v>517</v>
      </c>
      <c r="C72" s="827"/>
      <c r="D72" s="827"/>
      <c r="E72" s="827"/>
      <c r="F72" s="860"/>
      <c r="G72" s="841">
        <v>1400</v>
      </c>
      <c r="H72" s="841"/>
      <c r="I72" s="841"/>
      <c r="J72" s="582">
        <v>9.6999999999999993</v>
      </c>
      <c r="K72" s="582">
        <v>7.78</v>
      </c>
      <c r="L72" s="582">
        <v>5.28</v>
      </c>
      <c r="M72" s="580">
        <f t="shared" si="5"/>
        <v>11852</v>
      </c>
    </row>
    <row r="73" spans="1:16" ht="27" customHeight="1">
      <c r="A73" s="579" t="s">
        <v>119</v>
      </c>
      <c r="B73" s="826" t="s">
        <v>518</v>
      </c>
      <c r="C73" s="827"/>
      <c r="D73" s="827"/>
      <c r="E73" s="827"/>
      <c r="F73" s="860"/>
      <c r="G73" s="841">
        <v>1400</v>
      </c>
      <c r="H73" s="841"/>
      <c r="I73" s="841"/>
      <c r="J73" s="582">
        <v>9.6999999999999993</v>
      </c>
      <c r="K73" s="582">
        <v>7.78</v>
      </c>
      <c r="L73" s="582">
        <v>5.28</v>
      </c>
      <c r="M73" s="580">
        <f t="shared" si="5"/>
        <v>11852</v>
      </c>
    </row>
    <row r="74" spans="1:16" ht="27" customHeight="1">
      <c r="A74" s="579" t="s">
        <v>119</v>
      </c>
      <c r="B74" s="842" t="s">
        <v>519</v>
      </c>
      <c r="C74" s="842"/>
      <c r="D74" s="842"/>
      <c r="E74" s="842"/>
      <c r="F74" s="842"/>
      <c r="G74" s="841">
        <v>1400</v>
      </c>
      <c r="H74" s="841"/>
      <c r="I74" s="841"/>
      <c r="J74" s="582">
        <v>16.34</v>
      </c>
      <c r="K74" s="582">
        <v>9.6999999999999993</v>
      </c>
      <c r="L74" s="582">
        <v>7.78</v>
      </c>
      <c r="M74" s="580">
        <f t="shared" si="5"/>
        <v>16900</v>
      </c>
      <c r="N74" s="665"/>
      <c r="P74" s="665"/>
    </row>
    <row r="75" spans="1:16">
      <c r="N75" s="665"/>
    </row>
    <row r="80" spans="1:16">
      <c r="A80" s="846" t="s">
        <v>501</v>
      </c>
      <c r="B80" s="846"/>
      <c r="C80" s="846"/>
      <c r="D80" s="846"/>
      <c r="E80" s="846"/>
      <c r="F80" s="846"/>
      <c r="G80" s="846"/>
      <c r="H80" s="846"/>
      <c r="I80" s="846"/>
      <c r="J80" s="846"/>
      <c r="K80" s="846"/>
      <c r="L80" s="846"/>
      <c r="M80" s="846"/>
    </row>
    <row r="81" spans="1:14" ht="27" customHeight="1" thickBot="1">
      <c r="A81" s="847"/>
      <c r="B81" s="847"/>
      <c r="C81" s="847"/>
      <c r="D81" s="847"/>
      <c r="E81" s="847"/>
      <c r="F81" s="847"/>
      <c r="G81" s="847"/>
      <c r="H81" s="847"/>
      <c r="I81" s="847"/>
      <c r="J81" s="847"/>
      <c r="K81" s="847"/>
      <c r="L81" s="847"/>
      <c r="M81" s="847"/>
    </row>
    <row r="82" spans="1:14" ht="13.5" thickBot="1">
      <c r="A82" s="627" t="s">
        <v>2</v>
      </c>
      <c r="B82" s="616" t="s">
        <v>28</v>
      </c>
      <c r="C82" s="617"/>
      <c r="D82" s="617"/>
      <c r="E82" s="617"/>
      <c r="F82" s="628"/>
      <c r="G82" s="848"/>
      <c r="H82" s="848"/>
      <c r="I82" s="849"/>
      <c r="J82" s="850" t="s">
        <v>239</v>
      </c>
      <c r="K82" s="849"/>
      <c r="L82" s="629" t="s">
        <v>144</v>
      </c>
      <c r="M82" s="630" t="s">
        <v>145</v>
      </c>
    </row>
    <row r="83" spans="1:14" ht="13.5" thickBot="1">
      <c r="A83" s="587"/>
      <c r="B83" s="631"/>
      <c r="C83" s="628"/>
      <c r="D83" s="628"/>
      <c r="E83" s="628"/>
      <c r="F83" s="628"/>
      <c r="G83" s="587"/>
      <c r="H83" s="587"/>
      <c r="I83" s="587"/>
      <c r="J83" s="587"/>
      <c r="K83" s="587"/>
      <c r="L83" s="587"/>
      <c r="M83" s="632"/>
    </row>
    <row r="84" spans="1:14">
      <c r="A84" s="644" t="s">
        <v>240</v>
      </c>
      <c r="B84" s="851" t="s">
        <v>241</v>
      </c>
      <c r="C84" s="852"/>
      <c r="D84" s="852"/>
      <c r="E84" s="852"/>
      <c r="F84" s="852"/>
      <c r="G84" s="634"/>
      <c r="H84" s="634"/>
      <c r="I84" s="634"/>
      <c r="J84" s="634"/>
      <c r="K84" s="634"/>
      <c r="L84" s="634"/>
      <c r="M84" s="645"/>
    </row>
    <row r="85" spans="1:14" ht="25.5">
      <c r="A85" s="636" t="s">
        <v>242</v>
      </c>
      <c r="B85" s="826" t="s">
        <v>465</v>
      </c>
      <c r="C85" s="827"/>
      <c r="D85" s="827"/>
      <c r="E85" s="827"/>
      <c r="F85" s="827"/>
      <c r="G85" s="828"/>
      <c r="H85" s="828"/>
      <c r="I85" s="829"/>
      <c r="J85" s="830">
        <f>SUM($M$24+$M$39+$M$54)</f>
        <v>911010</v>
      </c>
      <c r="K85" s="829"/>
      <c r="L85" s="637">
        <v>0.2</v>
      </c>
      <c r="M85" s="638">
        <f>J85*L85</f>
        <v>182202</v>
      </c>
    </row>
    <row r="86" spans="1:14" ht="13.5" thickBot="1">
      <c r="A86" s="639"/>
      <c r="B86" s="640"/>
      <c r="C86" s="640"/>
      <c r="D86" s="641" t="s">
        <v>22</v>
      </c>
      <c r="E86" s="641"/>
      <c r="F86" s="641"/>
      <c r="G86" s="642"/>
      <c r="H86" s="642"/>
      <c r="I86" s="642"/>
      <c r="J86" s="642"/>
      <c r="K86" s="642"/>
      <c r="L86" s="642"/>
      <c r="M86" s="643">
        <f>SUM(M85:M85)</f>
        <v>182202</v>
      </c>
      <c r="N86" s="665"/>
    </row>
    <row r="87" spans="1:14" ht="13.5" thickBot="1">
      <c r="B87" s="586"/>
      <c r="C87" s="586"/>
      <c r="D87" s="586"/>
      <c r="E87" s="586"/>
      <c r="F87" s="586"/>
      <c r="M87" s="646"/>
    </row>
    <row r="88" spans="1:14">
      <c r="A88" s="633" t="s">
        <v>41</v>
      </c>
      <c r="B88" s="851" t="s">
        <v>243</v>
      </c>
      <c r="C88" s="852"/>
      <c r="D88" s="852"/>
      <c r="E88" s="852"/>
      <c r="F88" s="852"/>
      <c r="G88" s="634"/>
      <c r="H88" s="634"/>
      <c r="I88" s="634"/>
      <c r="J88" s="634"/>
      <c r="K88" s="634"/>
      <c r="L88" s="634"/>
      <c r="M88" s="635"/>
    </row>
    <row r="89" spans="1:14" ht="25.5">
      <c r="A89" s="636" t="s">
        <v>244</v>
      </c>
      <c r="B89" s="826" t="s">
        <v>166</v>
      </c>
      <c r="C89" s="827"/>
      <c r="D89" s="827"/>
      <c r="E89" s="827"/>
      <c r="F89" s="827"/>
      <c r="G89" s="828"/>
      <c r="H89" s="828"/>
      <c r="I89" s="829"/>
      <c r="J89" s="830">
        <f>SUM($M$24+$M$39+$M$54)</f>
        <v>911010</v>
      </c>
      <c r="K89" s="829"/>
      <c r="L89" s="637">
        <v>0.04</v>
      </c>
      <c r="M89" s="638">
        <f>J89*L89</f>
        <v>36440.400000000001</v>
      </c>
    </row>
    <row r="90" spans="1:14" ht="25.5">
      <c r="A90" s="636" t="s">
        <v>245</v>
      </c>
      <c r="B90" s="826" t="s">
        <v>175</v>
      </c>
      <c r="C90" s="827"/>
      <c r="D90" s="827"/>
      <c r="E90" s="827"/>
      <c r="F90" s="827"/>
      <c r="G90" s="828"/>
      <c r="H90" s="828"/>
      <c r="I90" s="829"/>
      <c r="J90" s="830">
        <f>SUM($M$24+$M$39+$M$54)</f>
        <v>911010</v>
      </c>
      <c r="K90" s="829"/>
      <c r="L90" s="637">
        <v>0.05</v>
      </c>
      <c r="M90" s="638">
        <f>J90*L90</f>
        <v>45550.5</v>
      </c>
    </row>
    <row r="91" spans="1:14" ht="13.5" thickBot="1">
      <c r="A91" s="639"/>
      <c r="B91" s="640"/>
      <c r="C91" s="640"/>
      <c r="D91" s="641" t="s">
        <v>22</v>
      </c>
      <c r="E91" s="641"/>
      <c r="F91" s="641"/>
      <c r="G91" s="642"/>
      <c r="H91" s="642"/>
      <c r="I91" s="642"/>
      <c r="J91" s="642"/>
      <c r="K91" s="642"/>
      <c r="L91" s="642"/>
      <c r="M91" s="643">
        <f>SUM(M89:M90)</f>
        <v>81990.899999999994</v>
      </c>
    </row>
    <row r="92" spans="1:14" ht="13.5" thickBot="1">
      <c r="A92" s="647"/>
      <c r="B92" s="648"/>
      <c r="C92" s="648"/>
      <c r="D92" s="649"/>
      <c r="E92" s="648"/>
      <c r="F92" s="648"/>
      <c r="G92" s="647"/>
      <c r="H92" s="647"/>
      <c r="I92" s="647"/>
      <c r="J92" s="647"/>
      <c r="K92" s="647"/>
      <c r="L92" s="647"/>
      <c r="M92" s="650"/>
    </row>
    <row r="93" spans="1:14" ht="13.5" thickBot="1">
      <c r="A93" s="633" t="s">
        <v>106</v>
      </c>
      <c r="B93" s="844" t="s">
        <v>525</v>
      </c>
      <c r="C93" s="845"/>
      <c r="D93" s="845"/>
      <c r="E93" s="845"/>
      <c r="F93" s="845"/>
      <c r="G93" s="634"/>
      <c r="H93" s="634"/>
      <c r="I93" s="634"/>
      <c r="J93" s="634"/>
      <c r="K93" s="634"/>
      <c r="L93" s="634"/>
      <c r="M93" s="635"/>
    </row>
    <row r="94" spans="1:14" ht="13.5" thickBot="1">
      <c r="A94" s="511"/>
      <c r="B94" s="589"/>
      <c r="C94" s="589"/>
      <c r="D94" s="589"/>
      <c r="E94" s="589"/>
      <c r="F94" s="589"/>
      <c r="G94" s="647"/>
      <c r="H94" s="647"/>
      <c r="I94" s="647"/>
      <c r="J94" s="647"/>
      <c r="K94" s="647"/>
      <c r="L94" s="647"/>
      <c r="M94" s="651"/>
    </row>
    <row r="95" spans="1:14">
      <c r="A95" s="633" t="s">
        <v>138</v>
      </c>
      <c r="B95" s="652" t="s">
        <v>526</v>
      </c>
      <c r="C95" s="653"/>
      <c r="D95" s="653"/>
      <c r="E95" s="653"/>
      <c r="F95" s="653"/>
      <c r="G95" s="634"/>
      <c r="H95" s="634"/>
      <c r="I95" s="634"/>
      <c r="J95" s="634"/>
      <c r="K95" s="634"/>
      <c r="L95" s="634"/>
      <c r="M95" s="635"/>
    </row>
    <row r="96" spans="1:14">
      <c r="A96" s="654"/>
      <c r="B96" s="655" t="s">
        <v>299</v>
      </c>
      <c r="C96" s="656"/>
      <c r="D96" s="656"/>
      <c r="E96" s="656"/>
      <c r="F96" s="656"/>
      <c r="G96" s="534"/>
      <c r="H96" s="534"/>
      <c r="I96" s="534"/>
      <c r="J96" s="534"/>
      <c r="K96" s="534"/>
      <c r="L96" s="534"/>
      <c r="M96" s="657"/>
    </row>
    <row r="97" spans="1:13" ht="25.5">
      <c r="A97" s="636" t="s">
        <v>246</v>
      </c>
      <c r="B97" s="826" t="s">
        <v>473</v>
      </c>
      <c r="C97" s="827"/>
      <c r="D97" s="827"/>
      <c r="E97" s="827"/>
      <c r="F97" s="827"/>
      <c r="G97" s="828"/>
      <c r="H97" s="828"/>
      <c r="I97" s="829"/>
      <c r="J97" s="830">
        <f>M$24</f>
        <v>412377.59999999998</v>
      </c>
      <c r="K97" s="829"/>
      <c r="L97" s="637">
        <v>0.1</v>
      </c>
      <c r="M97" s="638">
        <f>L97*J97</f>
        <v>41237.760000000002</v>
      </c>
    </row>
    <row r="98" spans="1:13" ht="25.5">
      <c r="A98" s="636" t="s">
        <v>247</v>
      </c>
      <c r="B98" s="826" t="s">
        <v>304</v>
      </c>
      <c r="C98" s="827"/>
      <c r="D98" s="827"/>
      <c r="E98" s="827"/>
      <c r="F98" s="827"/>
      <c r="G98" s="828"/>
      <c r="H98" s="828"/>
      <c r="I98" s="829"/>
      <c r="J98" s="830">
        <f>M$25</f>
        <v>24487.200000000001</v>
      </c>
      <c r="K98" s="829"/>
      <c r="L98" s="637">
        <v>0.15</v>
      </c>
      <c r="M98" s="638">
        <f t="shared" ref="M98:M105" si="6">J98*L98</f>
        <v>3673.08</v>
      </c>
    </row>
    <row r="99" spans="1:13" ht="25.5">
      <c r="A99" s="636" t="s">
        <v>248</v>
      </c>
      <c r="B99" s="826" t="s">
        <v>265</v>
      </c>
      <c r="C99" s="827"/>
      <c r="D99" s="827"/>
      <c r="E99" s="827"/>
      <c r="F99" s="827"/>
      <c r="G99" s="828"/>
      <c r="H99" s="828"/>
      <c r="I99" s="829"/>
      <c r="J99" s="830">
        <f>M$26</f>
        <v>171871.2</v>
      </c>
      <c r="K99" s="829"/>
      <c r="L99" s="637">
        <v>0.15</v>
      </c>
      <c r="M99" s="638">
        <f t="shared" si="6"/>
        <v>25780.68</v>
      </c>
    </row>
    <row r="100" spans="1:13" ht="25.5">
      <c r="A100" s="636" t="s">
        <v>249</v>
      </c>
      <c r="B100" s="826" t="s">
        <v>309</v>
      </c>
      <c r="C100" s="827"/>
      <c r="D100" s="827"/>
      <c r="E100" s="827"/>
      <c r="F100" s="827"/>
      <c r="G100" s="828"/>
      <c r="H100" s="828"/>
      <c r="I100" s="829"/>
      <c r="J100" s="830">
        <f>M$27</f>
        <v>17192.2</v>
      </c>
      <c r="K100" s="829"/>
      <c r="L100" s="637">
        <v>0.15</v>
      </c>
      <c r="M100" s="638">
        <f t="shared" ref="M100" si="7">J100*L100</f>
        <v>2578.83</v>
      </c>
    </row>
    <row r="101" spans="1:13" ht="25.5">
      <c r="A101" s="636" t="s">
        <v>251</v>
      </c>
      <c r="B101" s="826" t="s">
        <v>305</v>
      </c>
      <c r="C101" s="827"/>
      <c r="D101" s="827"/>
      <c r="E101" s="827"/>
      <c r="F101" s="827"/>
      <c r="G101" s="828"/>
      <c r="H101" s="828"/>
      <c r="I101" s="829"/>
      <c r="J101" s="830">
        <f>M$28</f>
        <v>73811.199999999997</v>
      </c>
      <c r="K101" s="829"/>
      <c r="L101" s="637">
        <v>0.15</v>
      </c>
      <c r="M101" s="638">
        <f t="shared" si="6"/>
        <v>11071.68</v>
      </c>
    </row>
    <row r="102" spans="1:13" ht="25.5">
      <c r="A102" s="636" t="s">
        <v>253</v>
      </c>
      <c r="B102" s="826" t="s">
        <v>252</v>
      </c>
      <c r="C102" s="827"/>
      <c r="D102" s="827"/>
      <c r="E102" s="827"/>
      <c r="F102" s="827"/>
      <c r="G102" s="828"/>
      <c r="H102" s="828"/>
      <c r="I102" s="829"/>
      <c r="J102" s="830">
        <f>M$29</f>
        <v>36981.599999999999</v>
      </c>
      <c r="K102" s="829"/>
      <c r="L102" s="637">
        <v>0.15</v>
      </c>
      <c r="M102" s="638">
        <f>J102*L102</f>
        <v>5547.24</v>
      </c>
    </row>
    <row r="103" spans="1:13" ht="25.5">
      <c r="A103" s="636" t="s">
        <v>255</v>
      </c>
      <c r="B103" s="826" t="s">
        <v>254</v>
      </c>
      <c r="C103" s="827"/>
      <c r="D103" s="827"/>
      <c r="E103" s="827"/>
      <c r="F103" s="827"/>
      <c r="G103" s="828"/>
      <c r="H103" s="828"/>
      <c r="I103" s="829"/>
      <c r="J103" s="830">
        <f>M$30</f>
        <v>36981.599999999999</v>
      </c>
      <c r="K103" s="829"/>
      <c r="L103" s="637">
        <v>0.15</v>
      </c>
      <c r="M103" s="638">
        <f>J103*L103</f>
        <v>5547.24</v>
      </c>
    </row>
    <row r="104" spans="1:13" ht="25.5">
      <c r="A104" s="636" t="s">
        <v>256</v>
      </c>
      <c r="B104" s="826" t="s">
        <v>306</v>
      </c>
      <c r="C104" s="827"/>
      <c r="D104" s="827"/>
      <c r="E104" s="827"/>
      <c r="F104" s="827"/>
      <c r="G104" s="828"/>
      <c r="H104" s="828"/>
      <c r="I104" s="829"/>
      <c r="J104" s="830">
        <f>M$31</f>
        <v>36966.400000000001</v>
      </c>
      <c r="K104" s="829"/>
      <c r="L104" s="637">
        <v>0.15</v>
      </c>
      <c r="M104" s="638">
        <f>J104*L104</f>
        <v>5544.96</v>
      </c>
    </row>
    <row r="105" spans="1:13" ht="25.5">
      <c r="A105" s="636" t="s">
        <v>257</v>
      </c>
      <c r="B105" s="826" t="s">
        <v>308</v>
      </c>
      <c r="C105" s="827"/>
      <c r="D105" s="827"/>
      <c r="E105" s="827"/>
      <c r="F105" s="827"/>
      <c r="G105" s="828"/>
      <c r="H105" s="828"/>
      <c r="I105" s="829"/>
      <c r="J105" s="830">
        <f>M$32</f>
        <v>54963.199999999997</v>
      </c>
      <c r="K105" s="829"/>
      <c r="L105" s="637">
        <v>0.15</v>
      </c>
      <c r="M105" s="638">
        <f t="shared" si="6"/>
        <v>8244.48</v>
      </c>
    </row>
    <row r="106" spans="1:13" ht="25.5">
      <c r="A106" s="636" t="s">
        <v>259</v>
      </c>
      <c r="B106" s="826" t="s">
        <v>258</v>
      </c>
      <c r="C106" s="827"/>
      <c r="D106" s="827"/>
      <c r="E106" s="827"/>
      <c r="F106" s="827"/>
      <c r="G106" s="828"/>
      <c r="H106" s="828"/>
      <c r="I106" s="829"/>
      <c r="J106" s="830">
        <f>M$33</f>
        <v>54963.199999999997</v>
      </c>
      <c r="K106" s="829"/>
      <c r="L106" s="637">
        <v>0.15</v>
      </c>
      <c r="M106" s="638">
        <f>J106*L106</f>
        <v>8244.48</v>
      </c>
    </row>
    <row r="107" spans="1:13" ht="25.5">
      <c r="A107" s="636" t="s">
        <v>261</v>
      </c>
      <c r="B107" s="826" t="s">
        <v>260</v>
      </c>
      <c r="C107" s="827"/>
      <c r="D107" s="827"/>
      <c r="E107" s="827"/>
      <c r="F107" s="827"/>
      <c r="G107" s="828"/>
      <c r="H107" s="828"/>
      <c r="I107" s="829"/>
      <c r="J107" s="830">
        <f>M$34</f>
        <v>54963.199999999997</v>
      </c>
      <c r="K107" s="829"/>
      <c r="L107" s="637">
        <v>0.15</v>
      </c>
      <c r="M107" s="638">
        <f>J107*L107</f>
        <v>8244.48</v>
      </c>
    </row>
    <row r="108" spans="1:13" ht="25.5">
      <c r="A108" s="636" t="s">
        <v>263</v>
      </c>
      <c r="B108" s="826" t="s">
        <v>262</v>
      </c>
      <c r="C108" s="827"/>
      <c r="D108" s="827"/>
      <c r="E108" s="827"/>
      <c r="F108" s="827"/>
      <c r="G108" s="828"/>
      <c r="H108" s="828"/>
      <c r="I108" s="829"/>
      <c r="J108" s="830">
        <f>M$35</f>
        <v>36981.599999999999</v>
      </c>
      <c r="K108" s="829"/>
      <c r="L108" s="637">
        <v>0.15</v>
      </c>
      <c r="M108" s="638">
        <f>J108*L108</f>
        <v>5547.24</v>
      </c>
    </row>
    <row r="109" spans="1:13" ht="25.5">
      <c r="A109" s="636" t="s">
        <v>310</v>
      </c>
      <c r="B109" s="826" t="s">
        <v>264</v>
      </c>
      <c r="C109" s="827"/>
      <c r="D109" s="827"/>
      <c r="E109" s="827"/>
      <c r="F109" s="827"/>
      <c r="G109" s="828"/>
      <c r="H109" s="828"/>
      <c r="I109" s="829"/>
      <c r="J109" s="830">
        <f>M$36</f>
        <v>73841.600000000006</v>
      </c>
      <c r="K109" s="829"/>
      <c r="L109" s="637">
        <v>0.15</v>
      </c>
      <c r="M109" s="638">
        <f>J109*L109</f>
        <v>11076.24</v>
      </c>
    </row>
    <row r="110" spans="1:13">
      <c r="A110" s="654"/>
      <c r="B110" s="655" t="s">
        <v>300</v>
      </c>
      <c r="C110" s="656"/>
      <c r="D110" s="656"/>
      <c r="E110" s="656"/>
      <c r="F110" s="656"/>
      <c r="G110" s="534"/>
      <c r="H110" s="534"/>
      <c r="I110" s="534"/>
      <c r="J110" s="534"/>
      <c r="K110" s="534"/>
      <c r="L110" s="534"/>
      <c r="M110" s="657"/>
    </row>
    <row r="111" spans="1:13" ht="25.5" customHeight="1">
      <c r="A111" s="636" t="s">
        <v>246</v>
      </c>
      <c r="B111" s="826" t="s">
        <v>473</v>
      </c>
      <c r="C111" s="827"/>
      <c r="D111" s="827"/>
      <c r="E111" s="827"/>
      <c r="F111" s="827"/>
      <c r="G111" s="828"/>
      <c r="H111" s="828"/>
      <c r="I111" s="829"/>
      <c r="J111" s="830">
        <f>M$39</f>
        <v>408732.4</v>
      </c>
      <c r="K111" s="829"/>
      <c r="L111" s="637">
        <v>0.1</v>
      </c>
      <c r="M111" s="638">
        <f>L111*J111</f>
        <v>40873.24</v>
      </c>
    </row>
    <row r="112" spans="1:13" ht="25.5" customHeight="1">
      <c r="A112" s="636" t="s">
        <v>247</v>
      </c>
      <c r="B112" s="826" t="s">
        <v>304</v>
      </c>
      <c r="C112" s="827"/>
      <c r="D112" s="827"/>
      <c r="E112" s="827"/>
      <c r="F112" s="827"/>
      <c r="G112" s="828"/>
      <c r="H112" s="828"/>
      <c r="I112" s="829"/>
      <c r="J112" s="830">
        <f>M$40</f>
        <v>54129.599999999999</v>
      </c>
      <c r="K112" s="829"/>
      <c r="L112" s="637">
        <v>0.15</v>
      </c>
      <c r="M112" s="638">
        <f t="shared" ref="M112:M115" si="8">J112*L112</f>
        <v>8119.44</v>
      </c>
    </row>
    <row r="113" spans="1:13" ht="25.5" customHeight="1">
      <c r="A113" s="636" t="s">
        <v>248</v>
      </c>
      <c r="B113" s="826" t="s">
        <v>265</v>
      </c>
      <c r="C113" s="827"/>
      <c r="D113" s="827"/>
      <c r="E113" s="827"/>
      <c r="F113" s="827"/>
      <c r="G113" s="828"/>
      <c r="H113" s="828"/>
      <c r="I113" s="829"/>
      <c r="J113" s="830">
        <f>M$41</f>
        <v>311095.8</v>
      </c>
      <c r="K113" s="829"/>
      <c r="L113" s="637">
        <v>0.15</v>
      </c>
      <c r="M113" s="638">
        <f t="shared" si="8"/>
        <v>46664.37</v>
      </c>
    </row>
    <row r="114" spans="1:13" ht="25.5" customHeight="1">
      <c r="A114" s="636" t="s">
        <v>249</v>
      </c>
      <c r="B114" s="826" t="s">
        <v>309</v>
      </c>
      <c r="C114" s="827"/>
      <c r="D114" s="827"/>
      <c r="E114" s="827"/>
      <c r="F114" s="827"/>
      <c r="G114" s="828"/>
      <c r="H114" s="828"/>
      <c r="I114" s="829"/>
      <c r="J114" s="830">
        <f>M$42</f>
        <v>31109.8</v>
      </c>
      <c r="K114" s="829"/>
      <c r="L114" s="637">
        <v>0.15</v>
      </c>
      <c r="M114" s="638">
        <f t="shared" si="8"/>
        <v>4666.47</v>
      </c>
    </row>
    <row r="115" spans="1:13" ht="25.5" customHeight="1">
      <c r="A115" s="636" t="s">
        <v>251</v>
      </c>
      <c r="B115" s="826" t="s">
        <v>305</v>
      </c>
      <c r="C115" s="827"/>
      <c r="D115" s="827"/>
      <c r="E115" s="827"/>
      <c r="F115" s="827"/>
      <c r="G115" s="828"/>
      <c r="H115" s="828"/>
      <c r="I115" s="829"/>
      <c r="J115" s="830">
        <f>M$43</f>
        <v>67601</v>
      </c>
      <c r="K115" s="829"/>
      <c r="L115" s="637">
        <v>0.15</v>
      </c>
      <c r="M115" s="638">
        <f t="shared" si="8"/>
        <v>10140.15</v>
      </c>
    </row>
    <row r="116" spans="1:13" ht="25.5" customHeight="1">
      <c r="A116" s="636" t="s">
        <v>253</v>
      </c>
      <c r="B116" s="826" t="s">
        <v>252</v>
      </c>
      <c r="C116" s="827"/>
      <c r="D116" s="827"/>
      <c r="E116" s="827"/>
      <c r="F116" s="827"/>
      <c r="G116" s="828"/>
      <c r="H116" s="828"/>
      <c r="I116" s="829"/>
      <c r="J116" s="830">
        <f>M$44</f>
        <v>12881</v>
      </c>
      <c r="K116" s="829"/>
      <c r="L116" s="637">
        <v>0.15</v>
      </c>
      <c r="M116" s="638">
        <f>J116*L116</f>
        <v>1932.15</v>
      </c>
    </row>
    <row r="117" spans="1:13" ht="25.5" customHeight="1">
      <c r="A117" s="636" t="s">
        <v>255</v>
      </c>
      <c r="B117" s="826" t="s">
        <v>254</v>
      </c>
      <c r="C117" s="827"/>
      <c r="D117" s="827"/>
      <c r="E117" s="827"/>
      <c r="F117" s="827"/>
      <c r="G117" s="828"/>
      <c r="H117" s="828"/>
      <c r="I117" s="829"/>
      <c r="J117" s="830">
        <f>M$45</f>
        <v>12881</v>
      </c>
      <c r="K117" s="829"/>
      <c r="L117" s="637">
        <v>0.15</v>
      </c>
      <c r="M117" s="638">
        <f>J117*L117</f>
        <v>1932.15</v>
      </c>
    </row>
    <row r="118" spans="1:13" ht="25.5">
      <c r="A118" s="636" t="s">
        <v>256</v>
      </c>
      <c r="B118" s="826" t="s">
        <v>306</v>
      </c>
      <c r="C118" s="827"/>
      <c r="D118" s="827"/>
      <c r="E118" s="827"/>
      <c r="F118" s="827"/>
      <c r="G118" s="828"/>
      <c r="H118" s="828"/>
      <c r="I118" s="829"/>
      <c r="J118" s="830">
        <f>M$46</f>
        <v>12881</v>
      </c>
      <c r="K118" s="829"/>
      <c r="L118" s="637">
        <v>0.15</v>
      </c>
      <c r="M118" s="638">
        <f>J118*L118</f>
        <v>1932.15</v>
      </c>
    </row>
    <row r="119" spans="1:13" ht="25.5" customHeight="1">
      <c r="A119" s="636" t="s">
        <v>257</v>
      </c>
      <c r="B119" s="826" t="s">
        <v>308</v>
      </c>
      <c r="C119" s="827"/>
      <c r="D119" s="827"/>
      <c r="E119" s="827"/>
      <c r="F119" s="827"/>
      <c r="G119" s="828"/>
      <c r="H119" s="828"/>
      <c r="I119" s="829"/>
      <c r="J119" s="830">
        <f>M$47</f>
        <v>32736</v>
      </c>
      <c r="K119" s="829"/>
      <c r="L119" s="637">
        <v>0.15</v>
      </c>
      <c r="M119" s="638">
        <f t="shared" ref="M119" si="9">J119*L119</f>
        <v>4910.3999999999996</v>
      </c>
    </row>
    <row r="120" spans="1:13" ht="25.5" customHeight="1">
      <c r="A120" s="636" t="s">
        <v>259</v>
      </c>
      <c r="B120" s="826" t="s">
        <v>258</v>
      </c>
      <c r="C120" s="827"/>
      <c r="D120" s="827"/>
      <c r="E120" s="827"/>
      <c r="F120" s="827"/>
      <c r="G120" s="828"/>
      <c r="H120" s="828"/>
      <c r="I120" s="829"/>
      <c r="J120" s="830">
        <f>M$48</f>
        <v>32736</v>
      </c>
      <c r="K120" s="829"/>
      <c r="L120" s="637">
        <v>0.15</v>
      </c>
      <c r="M120" s="638">
        <f>J120*L120</f>
        <v>4910.3999999999996</v>
      </c>
    </row>
    <row r="121" spans="1:13" ht="25.5" customHeight="1">
      <c r="A121" s="636" t="s">
        <v>261</v>
      </c>
      <c r="B121" s="826" t="s">
        <v>260</v>
      </c>
      <c r="C121" s="827"/>
      <c r="D121" s="827"/>
      <c r="E121" s="827"/>
      <c r="F121" s="827"/>
      <c r="G121" s="828"/>
      <c r="H121" s="828"/>
      <c r="I121" s="829"/>
      <c r="J121" s="830">
        <f>M$49</f>
        <v>44014.2</v>
      </c>
      <c r="K121" s="829"/>
      <c r="L121" s="637">
        <v>0.15</v>
      </c>
      <c r="M121" s="638">
        <f>J121*L121</f>
        <v>6602.13</v>
      </c>
    </row>
    <row r="122" spans="1:13" ht="25.5" customHeight="1">
      <c r="A122" s="636" t="s">
        <v>263</v>
      </c>
      <c r="B122" s="826" t="s">
        <v>262</v>
      </c>
      <c r="C122" s="827"/>
      <c r="D122" s="827"/>
      <c r="E122" s="827"/>
      <c r="F122" s="827"/>
      <c r="G122" s="828"/>
      <c r="H122" s="828"/>
      <c r="I122" s="829"/>
      <c r="J122" s="830">
        <f>M$50</f>
        <v>23766</v>
      </c>
      <c r="K122" s="829"/>
      <c r="L122" s="637">
        <v>0.15</v>
      </c>
      <c r="M122" s="638">
        <f>J122*L122</f>
        <v>3564.9</v>
      </c>
    </row>
    <row r="123" spans="1:13" ht="25.5" customHeight="1">
      <c r="A123" s="636" t="s">
        <v>310</v>
      </c>
      <c r="B123" s="826" t="s">
        <v>264</v>
      </c>
      <c r="C123" s="827"/>
      <c r="D123" s="827"/>
      <c r="E123" s="827"/>
      <c r="F123" s="827"/>
      <c r="G123" s="828"/>
      <c r="H123" s="828"/>
      <c r="I123" s="829"/>
      <c r="J123" s="830">
        <f>M$51</f>
        <v>68997.399999999994</v>
      </c>
      <c r="K123" s="829"/>
      <c r="L123" s="637">
        <v>0.15</v>
      </c>
      <c r="M123" s="638">
        <f>J123*L123</f>
        <v>10349.61</v>
      </c>
    </row>
    <row r="124" spans="1:13" ht="25.5" customHeight="1">
      <c r="A124" s="658"/>
      <c r="B124" s="659" t="s">
        <v>301</v>
      </c>
      <c r="C124" s="660"/>
      <c r="D124" s="660"/>
      <c r="E124" s="660"/>
      <c r="F124" s="660"/>
      <c r="G124" s="595"/>
      <c r="H124" s="595"/>
      <c r="I124" s="595"/>
      <c r="J124" s="595"/>
      <c r="K124" s="595"/>
      <c r="L124" s="595"/>
      <c r="M124" s="661"/>
    </row>
    <row r="125" spans="1:13" ht="25.5">
      <c r="A125" s="636" t="s">
        <v>246</v>
      </c>
      <c r="B125" s="826" t="s">
        <v>473</v>
      </c>
      <c r="C125" s="827"/>
      <c r="D125" s="827"/>
      <c r="E125" s="827"/>
      <c r="F125" s="827"/>
      <c r="G125" s="828"/>
      <c r="H125" s="828"/>
      <c r="I125" s="829"/>
      <c r="J125" s="830">
        <f>M$54</f>
        <v>89900</v>
      </c>
      <c r="K125" s="829"/>
      <c r="L125" s="637">
        <v>0.1</v>
      </c>
      <c r="M125" s="638">
        <f>L125*J125</f>
        <v>8990</v>
      </c>
    </row>
    <row r="126" spans="1:13" ht="25.5" customHeight="1">
      <c r="A126" s="636" t="s">
        <v>247</v>
      </c>
      <c r="B126" s="826" t="s">
        <v>304</v>
      </c>
      <c r="C126" s="827"/>
      <c r="D126" s="827"/>
      <c r="E126" s="827"/>
      <c r="F126" s="827"/>
      <c r="G126" s="828"/>
      <c r="H126" s="828"/>
      <c r="I126" s="829"/>
      <c r="J126" s="830">
        <f>M$55</f>
        <v>12082.5</v>
      </c>
      <c r="K126" s="829"/>
      <c r="L126" s="637">
        <v>0.15</v>
      </c>
      <c r="M126" s="638">
        <f t="shared" ref="M126:M129" si="10">J126*L126</f>
        <v>1812.38</v>
      </c>
    </row>
    <row r="127" spans="1:13" ht="25.5">
      <c r="A127" s="636" t="s">
        <v>248</v>
      </c>
      <c r="B127" s="826" t="s">
        <v>265</v>
      </c>
      <c r="C127" s="827"/>
      <c r="D127" s="827"/>
      <c r="E127" s="827"/>
      <c r="F127" s="827"/>
      <c r="G127" s="828"/>
      <c r="H127" s="828"/>
      <c r="I127" s="829"/>
      <c r="J127" s="830">
        <f>M$56</f>
        <v>58447.5</v>
      </c>
      <c r="K127" s="829"/>
      <c r="L127" s="637">
        <v>0.15</v>
      </c>
      <c r="M127" s="638">
        <f t="shared" si="10"/>
        <v>8767.1299999999992</v>
      </c>
    </row>
    <row r="128" spans="1:13" ht="25.5" customHeight="1">
      <c r="A128" s="636" t="s">
        <v>249</v>
      </c>
      <c r="B128" s="826" t="s">
        <v>309</v>
      </c>
      <c r="C128" s="827"/>
      <c r="D128" s="827"/>
      <c r="E128" s="827"/>
      <c r="F128" s="827"/>
      <c r="G128" s="828"/>
      <c r="H128" s="828"/>
      <c r="I128" s="829"/>
      <c r="J128" s="830">
        <f>M$57</f>
        <v>5847.5</v>
      </c>
      <c r="K128" s="829"/>
      <c r="L128" s="637">
        <v>0.15</v>
      </c>
      <c r="M128" s="638">
        <f t="shared" si="10"/>
        <v>877.13</v>
      </c>
    </row>
    <row r="129" spans="1:13" ht="25.5" customHeight="1">
      <c r="A129" s="636" t="s">
        <v>251</v>
      </c>
      <c r="B129" s="826" t="s">
        <v>305</v>
      </c>
      <c r="C129" s="827"/>
      <c r="D129" s="827"/>
      <c r="E129" s="827"/>
      <c r="F129" s="827"/>
      <c r="G129" s="828"/>
      <c r="H129" s="828"/>
      <c r="I129" s="829"/>
      <c r="J129" s="830">
        <f>M$58</f>
        <v>13840</v>
      </c>
      <c r="K129" s="829"/>
      <c r="L129" s="637">
        <v>0.15</v>
      </c>
      <c r="M129" s="638">
        <f t="shared" si="10"/>
        <v>2076</v>
      </c>
    </row>
    <row r="130" spans="1:13" ht="25.5">
      <c r="A130" s="636" t="s">
        <v>253</v>
      </c>
      <c r="B130" s="826" t="s">
        <v>252</v>
      </c>
      <c r="C130" s="827"/>
      <c r="D130" s="827"/>
      <c r="E130" s="827"/>
      <c r="F130" s="827"/>
      <c r="G130" s="828"/>
      <c r="H130" s="828"/>
      <c r="I130" s="829"/>
      <c r="J130" s="830">
        <f>M$59</f>
        <v>3310</v>
      </c>
      <c r="K130" s="829"/>
      <c r="L130" s="637">
        <v>0.15</v>
      </c>
      <c r="M130" s="638">
        <f>J130*L130</f>
        <v>496.5</v>
      </c>
    </row>
    <row r="131" spans="1:13" ht="25.5">
      <c r="A131" s="636" t="s">
        <v>255</v>
      </c>
      <c r="B131" s="826" t="s">
        <v>254</v>
      </c>
      <c r="C131" s="827"/>
      <c r="D131" s="827"/>
      <c r="E131" s="827"/>
      <c r="F131" s="827"/>
      <c r="G131" s="828"/>
      <c r="H131" s="828"/>
      <c r="I131" s="829"/>
      <c r="J131" s="830">
        <f>M$60</f>
        <v>3477.5</v>
      </c>
      <c r="K131" s="829"/>
      <c r="L131" s="637">
        <v>0.15</v>
      </c>
      <c r="M131" s="638">
        <f>J131*L131</f>
        <v>521.63</v>
      </c>
    </row>
    <row r="132" spans="1:13" ht="25.5" customHeight="1">
      <c r="A132" s="636" t="s">
        <v>256</v>
      </c>
      <c r="B132" s="826" t="s">
        <v>306</v>
      </c>
      <c r="C132" s="827"/>
      <c r="D132" s="827"/>
      <c r="E132" s="827"/>
      <c r="F132" s="827"/>
      <c r="G132" s="828"/>
      <c r="H132" s="828"/>
      <c r="I132" s="829"/>
      <c r="J132" s="830">
        <f>M$61</f>
        <v>3310</v>
      </c>
      <c r="K132" s="829"/>
      <c r="L132" s="637">
        <v>0.15</v>
      </c>
      <c r="M132" s="638">
        <f>J132*L132</f>
        <v>496.5</v>
      </c>
    </row>
    <row r="133" spans="1:13" ht="25.5">
      <c r="A133" s="636" t="s">
        <v>257</v>
      </c>
      <c r="B133" s="826" t="s">
        <v>308</v>
      </c>
      <c r="C133" s="827"/>
      <c r="D133" s="827"/>
      <c r="E133" s="827"/>
      <c r="F133" s="827"/>
      <c r="G133" s="828"/>
      <c r="H133" s="828"/>
      <c r="I133" s="829"/>
      <c r="J133" s="830">
        <f>M$62</f>
        <v>6795</v>
      </c>
      <c r="K133" s="829"/>
      <c r="L133" s="637">
        <v>0.15</v>
      </c>
      <c r="M133" s="638">
        <f t="shared" ref="M133" si="11">J133*L133</f>
        <v>1019.25</v>
      </c>
    </row>
    <row r="134" spans="1:13" ht="25.5" customHeight="1">
      <c r="A134" s="636" t="s">
        <v>259</v>
      </c>
      <c r="B134" s="826" t="s">
        <v>258</v>
      </c>
      <c r="C134" s="827"/>
      <c r="D134" s="827"/>
      <c r="E134" s="827"/>
      <c r="F134" s="827"/>
      <c r="G134" s="828"/>
      <c r="H134" s="828"/>
      <c r="I134" s="829"/>
      <c r="J134" s="830">
        <f>M$63</f>
        <v>6795</v>
      </c>
      <c r="K134" s="829"/>
      <c r="L134" s="637">
        <v>0.15</v>
      </c>
      <c r="M134" s="638">
        <f>J134*L134</f>
        <v>1019.25</v>
      </c>
    </row>
    <row r="135" spans="1:13" ht="25.5">
      <c r="A135" s="636" t="s">
        <v>261</v>
      </c>
      <c r="B135" s="826" t="s">
        <v>260</v>
      </c>
      <c r="C135" s="827"/>
      <c r="D135" s="827"/>
      <c r="E135" s="827"/>
      <c r="F135" s="827"/>
      <c r="G135" s="828"/>
      <c r="H135" s="828"/>
      <c r="I135" s="829"/>
      <c r="J135" s="830">
        <f>M$64</f>
        <v>10595</v>
      </c>
      <c r="K135" s="829"/>
      <c r="L135" s="637">
        <v>0.15</v>
      </c>
      <c r="M135" s="638">
        <f>J135*L135</f>
        <v>1589.25</v>
      </c>
    </row>
    <row r="136" spans="1:13" ht="25.5" customHeight="1">
      <c r="A136" s="636" t="s">
        <v>263</v>
      </c>
      <c r="B136" s="826" t="s">
        <v>262</v>
      </c>
      <c r="C136" s="827"/>
      <c r="D136" s="827"/>
      <c r="E136" s="827"/>
      <c r="F136" s="827"/>
      <c r="G136" s="828"/>
      <c r="H136" s="828"/>
      <c r="I136" s="829"/>
      <c r="J136" s="830">
        <f>M$65</f>
        <v>6170</v>
      </c>
      <c r="K136" s="829"/>
      <c r="L136" s="637">
        <v>0.15</v>
      </c>
      <c r="M136" s="638">
        <f>J136*L136</f>
        <v>925.5</v>
      </c>
    </row>
    <row r="137" spans="1:13" ht="25.5" customHeight="1">
      <c r="A137" s="636" t="s">
        <v>310</v>
      </c>
      <c r="B137" s="826" t="s">
        <v>264</v>
      </c>
      <c r="C137" s="827"/>
      <c r="D137" s="827"/>
      <c r="E137" s="827"/>
      <c r="F137" s="827"/>
      <c r="G137" s="828"/>
      <c r="H137" s="828"/>
      <c r="I137" s="829"/>
      <c r="J137" s="830">
        <f>M$66</f>
        <v>14132.5</v>
      </c>
      <c r="K137" s="829"/>
      <c r="L137" s="637">
        <v>0.15</v>
      </c>
      <c r="M137" s="638">
        <f>J137*L137</f>
        <v>2119.88</v>
      </c>
    </row>
    <row r="138" spans="1:13">
      <c r="A138" s="654"/>
      <c r="B138" s="655" t="s">
        <v>196</v>
      </c>
      <c r="C138" s="656"/>
      <c r="D138" s="656"/>
      <c r="E138" s="656"/>
      <c r="F138" s="656"/>
      <c r="G138" s="534"/>
      <c r="H138" s="534"/>
      <c r="I138" s="534"/>
      <c r="J138" s="534"/>
      <c r="K138" s="534"/>
      <c r="L138" s="534"/>
      <c r="M138" s="657"/>
    </row>
    <row r="139" spans="1:13" ht="25.5">
      <c r="A139" s="636" t="s">
        <v>266</v>
      </c>
      <c r="B139" s="826" t="s">
        <v>267</v>
      </c>
      <c r="C139" s="827"/>
      <c r="D139" s="827"/>
      <c r="E139" s="827"/>
      <c r="F139" s="827"/>
      <c r="G139" s="828"/>
      <c r="H139" s="828"/>
      <c r="I139" s="829"/>
      <c r="J139" s="830">
        <f>M$69</f>
        <v>4200</v>
      </c>
      <c r="K139" s="829"/>
      <c r="L139" s="637">
        <v>0.15</v>
      </c>
      <c r="M139" s="638">
        <f t="shared" ref="M139:M144" si="12">J139*L139</f>
        <v>630</v>
      </c>
    </row>
    <row r="140" spans="1:13" ht="25.5">
      <c r="A140" s="636" t="s">
        <v>268</v>
      </c>
      <c r="B140" s="826" t="s">
        <v>269</v>
      </c>
      <c r="C140" s="827"/>
      <c r="D140" s="827"/>
      <c r="E140" s="827"/>
      <c r="F140" s="827"/>
      <c r="G140" s="828"/>
      <c r="H140" s="828"/>
      <c r="I140" s="829"/>
      <c r="J140" s="830">
        <f>M$70</f>
        <v>25158</v>
      </c>
      <c r="K140" s="829"/>
      <c r="L140" s="637">
        <v>0.15</v>
      </c>
      <c r="M140" s="638">
        <f t="shared" si="12"/>
        <v>3773.7</v>
      </c>
    </row>
    <row r="141" spans="1:13" ht="25.5">
      <c r="A141" s="636" t="s">
        <v>251</v>
      </c>
      <c r="B141" s="826" t="s">
        <v>250</v>
      </c>
      <c r="C141" s="827"/>
      <c r="D141" s="827"/>
      <c r="E141" s="827"/>
      <c r="F141" s="827"/>
      <c r="G141" s="828"/>
      <c r="H141" s="828"/>
      <c r="I141" s="829"/>
      <c r="J141" s="830">
        <f>M$71</f>
        <v>24461</v>
      </c>
      <c r="K141" s="829"/>
      <c r="L141" s="637">
        <v>0.15</v>
      </c>
      <c r="M141" s="638">
        <f t="shared" si="12"/>
        <v>3669.15</v>
      </c>
    </row>
    <row r="142" spans="1:13" ht="25.5">
      <c r="A142" s="636" t="s">
        <v>257</v>
      </c>
      <c r="B142" s="826" t="s">
        <v>308</v>
      </c>
      <c r="C142" s="827"/>
      <c r="D142" s="827"/>
      <c r="E142" s="827"/>
      <c r="F142" s="827"/>
      <c r="G142" s="828"/>
      <c r="H142" s="828"/>
      <c r="I142" s="829"/>
      <c r="J142" s="830">
        <f>M$72</f>
        <v>11852</v>
      </c>
      <c r="K142" s="829"/>
      <c r="L142" s="637">
        <v>0.15</v>
      </c>
      <c r="M142" s="638">
        <f t="shared" si="12"/>
        <v>1777.8</v>
      </c>
    </row>
    <row r="143" spans="1:13" ht="25.5">
      <c r="A143" s="636" t="s">
        <v>259</v>
      </c>
      <c r="B143" s="826" t="s">
        <v>258</v>
      </c>
      <c r="C143" s="827"/>
      <c r="D143" s="827"/>
      <c r="E143" s="827"/>
      <c r="F143" s="827"/>
      <c r="G143" s="828"/>
      <c r="H143" s="828"/>
      <c r="I143" s="829"/>
      <c r="J143" s="830">
        <f>M$73</f>
        <v>11852</v>
      </c>
      <c r="K143" s="829"/>
      <c r="L143" s="637">
        <v>0.15</v>
      </c>
      <c r="M143" s="638">
        <f t="shared" si="12"/>
        <v>1777.8</v>
      </c>
    </row>
    <row r="144" spans="1:13" ht="25.5">
      <c r="A144" s="636" t="s">
        <v>261</v>
      </c>
      <c r="B144" s="826" t="s">
        <v>260</v>
      </c>
      <c r="C144" s="827"/>
      <c r="D144" s="827"/>
      <c r="E144" s="827"/>
      <c r="F144" s="827"/>
      <c r="G144" s="828"/>
      <c r="H144" s="828"/>
      <c r="I144" s="829"/>
      <c r="J144" s="830">
        <f>M$74</f>
        <v>16900</v>
      </c>
      <c r="K144" s="829"/>
      <c r="L144" s="637">
        <v>0.15</v>
      </c>
      <c r="M144" s="638">
        <f t="shared" si="12"/>
        <v>2535</v>
      </c>
    </row>
    <row r="145" spans="1:13" ht="13.5" thickBot="1">
      <c r="A145" s="639"/>
      <c r="B145" s="662"/>
      <c r="C145" s="662"/>
      <c r="D145" s="663" t="s">
        <v>22</v>
      </c>
      <c r="E145" s="663"/>
      <c r="F145" s="663"/>
      <c r="G145" s="642"/>
      <c r="H145" s="642"/>
      <c r="I145" s="642"/>
      <c r="J145" s="642"/>
      <c r="K145" s="642"/>
      <c r="L145" s="642"/>
      <c r="M145" s="643">
        <f>SUM(M97:M144)</f>
        <v>333809.8</v>
      </c>
    </row>
    <row r="146" spans="1:13" ht="13.5" thickBot="1">
      <c r="M146" s="646"/>
    </row>
    <row r="147" spans="1:13">
      <c r="A147" s="633" t="s">
        <v>172</v>
      </c>
      <c r="B147" s="652" t="s">
        <v>527</v>
      </c>
      <c r="C147" s="664"/>
      <c r="D147" s="664"/>
      <c r="E147" s="664"/>
      <c r="F147" s="664"/>
      <c r="G147" s="634"/>
      <c r="H147" s="634"/>
      <c r="I147" s="634"/>
      <c r="J147" s="634"/>
      <c r="K147" s="634"/>
      <c r="L147" s="634"/>
      <c r="M147" s="635"/>
    </row>
    <row r="148" spans="1:13">
      <c r="A148" s="654"/>
      <c r="B148" s="655" t="s">
        <v>299</v>
      </c>
      <c r="C148" s="656"/>
      <c r="D148" s="656"/>
      <c r="E148" s="656"/>
      <c r="F148" s="656"/>
      <c r="G148" s="534"/>
      <c r="H148" s="534"/>
      <c r="I148" s="534"/>
      <c r="J148" s="534"/>
      <c r="K148" s="534"/>
      <c r="L148" s="534"/>
      <c r="M148" s="657"/>
    </row>
    <row r="149" spans="1:13" ht="25.5">
      <c r="A149" s="636" t="s">
        <v>270</v>
      </c>
      <c r="B149" s="826" t="s">
        <v>473</v>
      </c>
      <c r="C149" s="827"/>
      <c r="D149" s="827"/>
      <c r="E149" s="827"/>
      <c r="F149" s="827"/>
      <c r="G149" s="828"/>
      <c r="H149" s="828"/>
      <c r="I149" s="829"/>
      <c r="J149" s="830">
        <f>M$24</f>
        <v>412377.59999999998</v>
      </c>
      <c r="K149" s="829"/>
      <c r="L149" s="637">
        <v>0.14000000000000001</v>
      </c>
      <c r="M149" s="638">
        <f>L149*J149</f>
        <v>57732.86</v>
      </c>
    </row>
    <row r="150" spans="1:13" ht="25.5">
      <c r="A150" s="636" t="s">
        <v>271</v>
      </c>
      <c r="B150" s="826" t="s">
        <v>304</v>
      </c>
      <c r="C150" s="827"/>
      <c r="D150" s="827"/>
      <c r="E150" s="827"/>
      <c r="F150" s="827"/>
      <c r="G150" s="828"/>
      <c r="H150" s="828"/>
      <c r="I150" s="829"/>
      <c r="J150" s="830">
        <f>M$25</f>
        <v>24487.200000000001</v>
      </c>
      <c r="K150" s="829"/>
      <c r="L150" s="637">
        <v>0.2</v>
      </c>
      <c r="M150" s="638">
        <f t="shared" ref="M150:M153" si="13">J150*L150</f>
        <v>4897.4399999999996</v>
      </c>
    </row>
    <row r="151" spans="1:13" ht="25.5">
      <c r="A151" s="636" t="s">
        <v>272</v>
      </c>
      <c r="B151" s="826" t="s">
        <v>265</v>
      </c>
      <c r="C151" s="827"/>
      <c r="D151" s="827"/>
      <c r="E151" s="827"/>
      <c r="F151" s="827"/>
      <c r="G151" s="828"/>
      <c r="H151" s="828"/>
      <c r="I151" s="829"/>
      <c r="J151" s="830">
        <f>M$26</f>
        <v>171871.2</v>
      </c>
      <c r="K151" s="829"/>
      <c r="L151" s="637">
        <v>0.2</v>
      </c>
      <c r="M151" s="638">
        <f t="shared" si="13"/>
        <v>34374.239999999998</v>
      </c>
    </row>
    <row r="152" spans="1:13" ht="25.5">
      <c r="A152" s="636" t="s">
        <v>273</v>
      </c>
      <c r="B152" s="826" t="s">
        <v>309</v>
      </c>
      <c r="C152" s="827"/>
      <c r="D152" s="827"/>
      <c r="E152" s="827"/>
      <c r="F152" s="827"/>
      <c r="G152" s="828"/>
      <c r="H152" s="828"/>
      <c r="I152" s="829"/>
      <c r="J152" s="830">
        <f>M$27</f>
        <v>17192.2</v>
      </c>
      <c r="K152" s="829"/>
      <c r="L152" s="637">
        <v>0.2</v>
      </c>
      <c r="M152" s="638">
        <f t="shared" si="13"/>
        <v>3438.44</v>
      </c>
    </row>
    <row r="153" spans="1:13" ht="25.5">
      <c r="A153" s="636" t="s">
        <v>274</v>
      </c>
      <c r="B153" s="826" t="s">
        <v>305</v>
      </c>
      <c r="C153" s="827"/>
      <c r="D153" s="827"/>
      <c r="E153" s="827"/>
      <c r="F153" s="827"/>
      <c r="G153" s="828"/>
      <c r="H153" s="828"/>
      <c r="I153" s="829"/>
      <c r="J153" s="830">
        <f>M$28</f>
        <v>73811.199999999997</v>
      </c>
      <c r="K153" s="829"/>
      <c r="L153" s="637">
        <v>0.2</v>
      </c>
      <c r="M153" s="638">
        <f t="shared" si="13"/>
        <v>14762.24</v>
      </c>
    </row>
    <row r="154" spans="1:13" ht="25.5">
      <c r="A154" s="636" t="s">
        <v>275</v>
      </c>
      <c r="B154" s="826" t="s">
        <v>252</v>
      </c>
      <c r="C154" s="827"/>
      <c r="D154" s="827"/>
      <c r="E154" s="827"/>
      <c r="F154" s="827"/>
      <c r="G154" s="828"/>
      <c r="H154" s="828"/>
      <c r="I154" s="829"/>
      <c r="J154" s="830">
        <f>M$29</f>
        <v>36981.599999999999</v>
      </c>
      <c r="K154" s="829"/>
      <c r="L154" s="637">
        <v>0.2</v>
      </c>
      <c r="M154" s="638">
        <f>J154*L154</f>
        <v>7396.32</v>
      </c>
    </row>
    <row r="155" spans="1:13" ht="25.5">
      <c r="A155" s="636" t="s">
        <v>276</v>
      </c>
      <c r="B155" s="826" t="s">
        <v>254</v>
      </c>
      <c r="C155" s="827"/>
      <c r="D155" s="827"/>
      <c r="E155" s="827"/>
      <c r="F155" s="827"/>
      <c r="G155" s="828"/>
      <c r="H155" s="828"/>
      <c r="I155" s="829"/>
      <c r="J155" s="830">
        <f>M$30</f>
        <v>36981.599999999999</v>
      </c>
      <c r="K155" s="829"/>
      <c r="L155" s="637">
        <v>0.2</v>
      </c>
      <c r="M155" s="638">
        <f>J155*L155</f>
        <v>7396.32</v>
      </c>
    </row>
    <row r="156" spans="1:13" ht="25.5">
      <c r="A156" s="636" t="s">
        <v>277</v>
      </c>
      <c r="B156" s="826" t="s">
        <v>306</v>
      </c>
      <c r="C156" s="827"/>
      <c r="D156" s="827"/>
      <c r="E156" s="827"/>
      <c r="F156" s="827"/>
      <c r="G156" s="828"/>
      <c r="H156" s="828"/>
      <c r="I156" s="829"/>
      <c r="J156" s="830">
        <f>M$31</f>
        <v>36966.400000000001</v>
      </c>
      <c r="K156" s="829"/>
      <c r="L156" s="637">
        <v>0.2</v>
      </c>
      <c r="M156" s="638">
        <f>J156*L156</f>
        <v>7393.28</v>
      </c>
    </row>
    <row r="157" spans="1:13" ht="25.5">
      <c r="A157" s="636" t="s">
        <v>278</v>
      </c>
      <c r="B157" s="826" t="s">
        <v>308</v>
      </c>
      <c r="C157" s="827"/>
      <c r="D157" s="827"/>
      <c r="E157" s="827"/>
      <c r="F157" s="827"/>
      <c r="G157" s="828"/>
      <c r="H157" s="828"/>
      <c r="I157" s="829"/>
      <c r="J157" s="830">
        <f>M$32</f>
        <v>54963.199999999997</v>
      </c>
      <c r="K157" s="829"/>
      <c r="L157" s="637">
        <v>0.2</v>
      </c>
      <c r="M157" s="638">
        <f t="shared" ref="M157" si="14">J157*L157</f>
        <v>10992.64</v>
      </c>
    </row>
    <row r="158" spans="1:13" ht="25.5">
      <c r="A158" s="636" t="s">
        <v>279</v>
      </c>
      <c r="B158" s="826" t="s">
        <v>258</v>
      </c>
      <c r="C158" s="827"/>
      <c r="D158" s="827"/>
      <c r="E158" s="827"/>
      <c r="F158" s="827"/>
      <c r="G158" s="828"/>
      <c r="H158" s="828"/>
      <c r="I158" s="829"/>
      <c r="J158" s="830">
        <f>M$33</f>
        <v>54963.199999999997</v>
      </c>
      <c r="K158" s="829"/>
      <c r="L158" s="637">
        <v>0.2</v>
      </c>
      <c r="M158" s="638">
        <f>J158*L158</f>
        <v>10992.64</v>
      </c>
    </row>
    <row r="159" spans="1:13" ht="25.5">
      <c r="A159" s="636" t="s">
        <v>280</v>
      </c>
      <c r="B159" s="826" t="s">
        <v>260</v>
      </c>
      <c r="C159" s="827"/>
      <c r="D159" s="827"/>
      <c r="E159" s="827"/>
      <c r="F159" s="827"/>
      <c r="G159" s="828"/>
      <c r="H159" s="828"/>
      <c r="I159" s="829"/>
      <c r="J159" s="830">
        <f>M$34</f>
        <v>54963.199999999997</v>
      </c>
      <c r="K159" s="829"/>
      <c r="L159" s="637">
        <v>0.2</v>
      </c>
      <c r="M159" s="638">
        <f>J159*L159</f>
        <v>10992.64</v>
      </c>
    </row>
    <row r="160" spans="1:13" ht="25.5">
      <c r="A160" s="636" t="s">
        <v>281</v>
      </c>
      <c r="B160" s="826" t="s">
        <v>262</v>
      </c>
      <c r="C160" s="827"/>
      <c r="D160" s="827"/>
      <c r="E160" s="827"/>
      <c r="F160" s="827"/>
      <c r="G160" s="828"/>
      <c r="H160" s="828"/>
      <c r="I160" s="829"/>
      <c r="J160" s="830">
        <f>M$35</f>
        <v>36981.599999999999</v>
      </c>
      <c r="K160" s="829"/>
      <c r="L160" s="637">
        <v>0.2</v>
      </c>
      <c r="M160" s="638">
        <f>J160*L160</f>
        <v>7396.32</v>
      </c>
    </row>
    <row r="161" spans="1:13" ht="25.5">
      <c r="A161" s="636" t="s">
        <v>311</v>
      </c>
      <c r="B161" s="826" t="s">
        <v>264</v>
      </c>
      <c r="C161" s="827"/>
      <c r="D161" s="827"/>
      <c r="E161" s="827"/>
      <c r="F161" s="827"/>
      <c r="G161" s="828"/>
      <c r="H161" s="828"/>
      <c r="I161" s="829"/>
      <c r="J161" s="830">
        <f>M$36</f>
        <v>73841.600000000006</v>
      </c>
      <c r="K161" s="829"/>
      <c r="L161" s="637">
        <v>0.2</v>
      </c>
      <c r="M161" s="638">
        <f>J161*L161</f>
        <v>14768.32</v>
      </c>
    </row>
    <row r="162" spans="1:13">
      <c r="A162" s="654"/>
      <c r="B162" s="655" t="s">
        <v>300</v>
      </c>
      <c r="C162" s="656"/>
      <c r="D162" s="656"/>
      <c r="E162" s="656"/>
      <c r="F162" s="656"/>
      <c r="G162" s="534"/>
      <c r="H162" s="534"/>
      <c r="I162" s="534"/>
      <c r="J162" s="534"/>
      <c r="K162" s="534"/>
      <c r="L162" s="534"/>
      <c r="M162" s="657"/>
    </row>
    <row r="163" spans="1:13" ht="25.5">
      <c r="A163" s="636" t="s">
        <v>270</v>
      </c>
      <c r="B163" s="826" t="s">
        <v>473</v>
      </c>
      <c r="C163" s="827"/>
      <c r="D163" s="827"/>
      <c r="E163" s="827"/>
      <c r="F163" s="827"/>
      <c r="G163" s="828"/>
      <c r="H163" s="828"/>
      <c r="I163" s="829"/>
      <c r="J163" s="830">
        <f>M$39</f>
        <v>408732.4</v>
      </c>
      <c r="K163" s="829"/>
      <c r="L163" s="637">
        <v>0.14000000000000001</v>
      </c>
      <c r="M163" s="638">
        <f>L163*J163</f>
        <v>57222.54</v>
      </c>
    </row>
    <row r="164" spans="1:13" ht="25.5">
      <c r="A164" s="636" t="s">
        <v>271</v>
      </c>
      <c r="B164" s="826" t="s">
        <v>304</v>
      </c>
      <c r="C164" s="827"/>
      <c r="D164" s="827"/>
      <c r="E164" s="827"/>
      <c r="F164" s="827"/>
      <c r="G164" s="828"/>
      <c r="H164" s="828"/>
      <c r="I164" s="829"/>
      <c r="J164" s="830">
        <f>M$40</f>
        <v>54129.599999999999</v>
      </c>
      <c r="K164" s="829"/>
      <c r="L164" s="637">
        <v>0.2</v>
      </c>
      <c r="M164" s="638">
        <f t="shared" ref="M164:M167" si="15">J164*L164</f>
        <v>10825.92</v>
      </c>
    </row>
    <row r="165" spans="1:13" ht="25.5">
      <c r="A165" s="636" t="s">
        <v>272</v>
      </c>
      <c r="B165" s="826" t="s">
        <v>265</v>
      </c>
      <c r="C165" s="827"/>
      <c r="D165" s="827"/>
      <c r="E165" s="827"/>
      <c r="F165" s="827"/>
      <c r="G165" s="828"/>
      <c r="H165" s="828"/>
      <c r="I165" s="829"/>
      <c r="J165" s="830">
        <f>M$41</f>
        <v>311095.8</v>
      </c>
      <c r="K165" s="829"/>
      <c r="L165" s="637">
        <v>0.2</v>
      </c>
      <c r="M165" s="638">
        <f t="shared" si="15"/>
        <v>62219.16</v>
      </c>
    </row>
    <row r="166" spans="1:13" ht="25.5">
      <c r="A166" s="636" t="s">
        <v>273</v>
      </c>
      <c r="B166" s="826" t="s">
        <v>309</v>
      </c>
      <c r="C166" s="827"/>
      <c r="D166" s="827"/>
      <c r="E166" s="827"/>
      <c r="F166" s="827"/>
      <c r="G166" s="828"/>
      <c r="H166" s="828"/>
      <c r="I166" s="829"/>
      <c r="J166" s="830">
        <f>M$42</f>
        <v>31109.8</v>
      </c>
      <c r="K166" s="829"/>
      <c r="L166" s="637">
        <v>0.2</v>
      </c>
      <c r="M166" s="638">
        <f t="shared" si="15"/>
        <v>6221.96</v>
      </c>
    </row>
    <row r="167" spans="1:13" ht="25.5">
      <c r="A167" s="636" t="s">
        <v>274</v>
      </c>
      <c r="B167" s="826" t="s">
        <v>305</v>
      </c>
      <c r="C167" s="827"/>
      <c r="D167" s="827"/>
      <c r="E167" s="827"/>
      <c r="F167" s="827"/>
      <c r="G167" s="828"/>
      <c r="H167" s="828"/>
      <c r="I167" s="829"/>
      <c r="J167" s="830">
        <f>M$43</f>
        <v>67601</v>
      </c>
      <c r="K167" s="829"/>
      <c r="L167" s="637">
        <v>0.2</v>
      </c>
      <c r="M167" s="638">
        <f t="shared" si="15"/>
        <v>13520.2</v>
      </c>
    </row>
    <row r="168" spans="1:13" ht="25.5">
      <c r="A168" s="636" t="s">
        <v>275</v>
      </c>
      <c r="B168" s="826" t="s">
        <v>252</v>
      </c>
      <c r="C168" s="827"/>
      <c r="D168" s="827"/>
      <c r="E168" s="827"/>
      <c r="F168" s="827"/>
      <c r="G168" s="828"/>
      <c r="H168" s="828"/>
      <c r="I168" s="829"/>
      <c r="J168" s="830">
        <f>M$44</f>
        <v>12881</v>
      </c>
      <c r="K168" s="829"/>
      <c r="L168" s="637">
        <v>0.2</v>
      </c>
      <c r="M168" s="638">
        <f>J168*L168</f>
        <v>2576.1999999999998</v>
      </c>
    </row>
    <row r="169" spans="1:13" ht="25.5">
      <c r="A169" s="636" t="s">
        <v>276</v>
      </c>
      <c r="B169" s="826" t="s">
        <v>254</v>
      </c>
      <c r="C169" s="827"/>
      <c r="D169" s="827"/>
      <c r="E169" s="827"/>
      <c r="F169" s="827"/>
      <c r="G169" s="828"/>
      <c r="H169" s="828"/>
      <c r="I169" s="829"/>
      <c r="J169" s="830">
        <f>M$45</f>
        <v>12881</v>
      </c>
      <c r="K169" s="829"/>
      <c r="L169" s="637">
        <v>0.2</v>
      </c>
      <c r="M169" s="638">
        <f>J169*L169</f>
        <v>2576.1999999999998</v>
      </c>
    </row>
    <row r="170" spans="1:13" ht="25.5">
      <c r="A170" s="636" t="s">
        <v>277</v>
      </c>
      <c r="B170" s="826" t="s">
        <v>306</v>
      </c>
      <c r="C170" s="827"/>
      <c r="D170" s="827"/>
      <c r="E170" s="827"/>
      <c r="F170" s="827"/>
      <c r="G170" s="828"/>
      <c r="H170" s="828"/>
      <c r="I170" s="829"/>
      <c r="J170" s="830">
        <f>M$46</f>
        <v>12881</v>
      </c>
      <c r="K170" s="829"/>
      <c r="L170" s="637">
        <v>0.2</v>
      </c>
      <c r="M170" s="638">
        <f>J170*L170</f>
        <v>2576.1999999999998</v>
      </c>
    </row>
    <row r="171" spans="1:13" ht="25.5">
      <c r="A171" s="636" t="s">
        <v>278</v>
      </c>
      <c r="B171" s="826" t="s">
        <v>308</v>
      </c>
      <c r="C171" s="827"/>
      <c r="D171" s="827"/>
      <c r="E171" s="827"/>
      <c r="F171" s="827"/>
      <c r="G171" s="828"/>
      <c r="H171" s="828"/>
      <c r="I171" s="829"/>
      <c r="J171" s="830">
        <f>M$47</f>
        <v>32736</v>
      </c>
      <c r="K171" s="829"/>
      <c r="L171" s="637">
        <v>0.2</v>
      </c>
      <c r="M171" s="638">
        <f t="shared" ref="M171" si="16">J171*L171</f>
        <v>6547.2</v>
      </c>
    </row>
    <row r="172" spans="1:13" ht="25.5">
      <c r="A172" s="636" t="s">
        <v>279</v>
      </c>
      <c r="B172" s="826" t="s">
        <v>258</v>
      </c>
      <c r="C172" s="827"/>
      <c r="D172" s="827"/>
      <c r="E172" s="827"/>
      <c r="F172" s="827"/>
      <c r="G172" s="828"/>
      <c r="H172" s="828"/>
      <c r="I172" s="829"/>
      <c r="J172" s="830">
        <f>M$48</f>
        <v>32736</v>
      </c>
      <c r="K172" s="829"/>
      <c r="L172" s="637">
        <v>0.2</v>
      </c>
      <c r="M172" s="638">
        <f>J172*L172</f>
        <v>6547.2</v>
      </c>
    </row>
    <row r="173" spans="1:13" ht="25.5">
      <c r="A173" s="636" t="s">
        <v>280</v>
      </c>
      <c r="B173" s="826" t="s">
        <v>260</v>
      </c>
      <c r="C173" s="827"/>
      <c r="D173" s="827"/>
      <c r="E173" s="827"/>
      <c r="F173" s="827"/>
      <c r="G173" s="828"/>
      <c r="H173" s="828"/>
      <c r="I173" s="829"/>
      <c r="J173" s="830">
        <f>M$49</f>
        <v>44014.2</v>
      </c>
      <c r="K173" s="829"/>
      <c r="L173" s="637">
        <v>0.2</v>
      </c>
      <c r="M173" s="638">
        <f>J173*L173</f>
        <v>8802.84</v>
      </c>
    </row>
    <row r="174" spans="1:13" ht="25.5">
      <c r="A174" s="636" t="s">
        <v>281</v>
      </c>
      <c r="B174" s="826" t="s">
        <v>262</v>
      </c>
      <c r="C174" s="827"/>
      <c r="D174" s="827"/>
      <c r="E174" s="827"/>
      <c r="F174" s="827"/>
      <c r="G174" s="828"/>
      <c r="H174" s="828"/>
      <c r="I174" s="829"/>
      <c r="J174" s="830">
        <f>M$50</f>
        <v>23766</v>
      </c>
      <c r="K174" s="829"/>
      <c r="L174" s="637">
        <v>0.2</v>
      </c>
      <c r="M174" s="638">
        <f>J174*L174</f>
        <v>4753.2</v>
      </c>
    </row>
    <row r="175" spans="1:13" ht="25.5">
      <c r="A175" s="636" t="s">
        <v>311</v>
      </c>
      <c r="B175" s="826" t="s">
        <v>264</v>
      </c>
      <c r="C175" s="827"/>
      <c r="D175" s="827"/>
      <c r="E175" s="827"/>
      <c r="F175" s="827"/>
      <c r="G175" s="828"/>
      <c r="H175" s="828"/>
      <c r="I175" s="829"/>
      <c r="J175" s="830">
        <f>M$51</f>
        <v>68997.399999999994</v>
      </c>
      <c r="K175" s="829"/>
      <c r="L175" s="637">
        <v>0.2</v>
      </c>
      <c r="M175" s="638">
        <f>J175*L175</f>
        <v>13799.48</v>
      </c>
    </row>
    <row r="176" spans="1:13">
      <c r="A176" s="658"/>
      <c r="B176" s="659" t="s">
        <v>301</v>
      </c>
      <c r="C176" s="660"/>
      <c r="D176" s="660"/>
      <c r="E176" s="660"/>
      <c r="F176" s="660"/>
      <c r="G176" s="595"/>
      <c r="H176" s="595"/>
      <c r="I176" s="595"/>
      <c r="J176" s="595"/>
      <c r="K176" s="595"/>
      <c r="L176" s="595"/>
      <c r="M176" s="661"/>
    </row>
    <row r="177" spans="1:13" ht="25.5">
      <c r="A177" s="636" t="s">
        <v>270</v>
      </c>
      <c r="B177" s="826" t="s">
        <v>473</v>
      </c>
      <c r="C177" s="827"/>
      <c r="D177" s="827"/>
      <c r="E177" s="827"/>
      <c r="F177" s="827"/>
      <c r="G177" s="828"/>
      <c r="H177" s="828"/>
      <c r="I177" s="829"/>
      <c r="J177" s="830">
        <f>M$54</f>
        <v>89900</v>
      </c>
      <c r="K177" s="829"/>
      <c r="L177" s="637">
        <v>0.14000000000000001</v>
      </c>
      <c r="M177" s="638">
        <f>L177*J177</f>
        <v>12586</v>
      </c>
    </row>
    <row r="178" spans="1:13" ht="25.5">
      <c r="A178" s="636" t="s">
        <v>271</v>
      </c>
      <c r="B178" s="826" t="s">
        <v>304</v>
      </c>
      <c r="C178" s="827"/>
      <c r="D178" s="827"/>
      <c r="E178" s="827"/>
      <c r="F178" s="827"/>
      <c r="G178" s="828"/>
      <c r="H178" s="828"/>
      <c r="I178" s="829"/>
      <c r="J178" s="830">
        <f>M$55</f>
        <v>12082.5</v>
      </c>
      <c r="K178" s="829"/>
      <c r="L178" s="637">
        <v>0.2</v>
      </c>
      <c r="M178" s="638">
        <f t="shared" ref="M178:M181" si="17">J178*L178</f>
        <v>2416.5</v>
      </c>
    </row>
    <row r="179" spans="1:13" ht="25.5">
      <c r="A179" s="636" t="s">
        <v>272</v>
      </c>
      <c r="B179" s="826" t="s">
        <v>265</v>
      </c>
      <c r="C179" s="827"/>
      <c r="D179" s="827"/>
      <c r="E179" s="827"/>
      <c r="F179" s="827"/>
      <c r="G179" s="828"/>
      <c r="H179" s="828"/>
      <c r="I179" s="829"/>
      <c r="J179" s="830">
        <f>M$56</f>
        <v>58447.5</v>
      </c>
      <c r="K179" s="829"/>
      <c r="L179" s="637">
        <v>0.2</v>
      </c>
      <c r="M179" s="638">
        <f t="shared" si="17"/>
        <v>11689.5</v>
      </c>
    </row>
    <row r="180" spans="1:13" ht="25.5">
      <c r="A180" s="636" t="s">
        <v>273</v>
      </c>
      <c r="B180" s="826" t="s">
        <v>309</v>
      </c>
      <c r="C180" s="827"/>
      <c r="D180" s="827"/>
      <c r="E180" s="827"/>
      <c r="F180" s="827"/>
      <c r="G180" s="828"/>
      <c r="H180" s="828"/>
      <c r="I180" s="829"/>
      <c r="J180" s="830">
        <f>M$57</f>
        <v>5847.5</v>
      </c>
      <c r="K180" s="829"/>
      <c r="L180" s="637">
        <v>0.2</v>
      </c>
      <c r="M180" s="638">
        <f t="shared" si="17"/>
        <v>1169.5</v>
      </c>
    </row>
    <row r="181" spans="1:13" ht="25.5">
      <c r="A181" s="636" t="s">
        <v>274</v>
      </c>
      <c r="B181" s="826" t="s">
        <v>305</v>
      </c>
      <c r="C181" s="827"/>
      <c r="D181" s="827"/>
      <c r="E181" s="827"/>
      <c r="F181" s="827"/>
      <c r="G181" s="828"/>
      <c r="H181" s="828"/>
      <c r="I181" s="829"/>
      <c r="J181" s="830">
        <f>M$58</f>
        <v>13840</v>
      </c>
      <c r="K181" s="829"/>
      <c r="L181" s="637">
        <v>0.2</v>
      </c>
      <c r="M181" s="638">
        <f t="shared" si="17"/>
        <v>2768</v>
      </c>
    </row>
    <row r="182" spans="1:13" ht="25.5">
      <c r="A182" s="636" t="s">
        <v>275</v>
      </c>
      <c r="B182" s="826" t="s">
        <v>252</v>
      </c>
      <c r="C182" s="827"/>
      <c r="D182" s="827"/>
      <c r="E182" s="827"/>
      <c r="F182" s="827"/>
      <c r="G182" s="828"/>
      <c r="H182" s="828"/>
      <c r="I182" s="829"/>
      <c r="J182" s="830">
        <f>M$59</f>
        <v>3310</v>
      </c>
      <c r="K182" s="829"/>
      <c r="L182" s="637">
        <v>0.2</v>
      </c>
      <c r="M182" s="638">
        <f>J182*L182</f>
        <v>662</v>
      </c>
    </row>
    <row r="183" spans="1:13" ht="25.5">
      <c r="A183" s="636" t="s">
        <v>276</v>
      </c>
      <c r="B183" s="826" t="s">
        <v>254</v>
      </c>
      <c r="C183" s="827"/>
      <c r="D183" s="827"/>
      <c r="E183" s="827"/>
      <c r="F183" s="827"/>
      <c r="G183" s="828"/>
      <c r="H183" s="828"/>
      <c r="I183" s="829"/>
      <c r="J183" s="830">
        <f>M$60</f>
        <v>3477.5</v>
      </c>
      <c r="K183" s="829"/>
      <c r="L183" s="637">
        <v>0.2</v>
      </c>
      <c r="M183" s="638">
        <f>J183*L183</f>
        <v>695.5</v>
      </c>
    </row>
    <row r="184" spans="1:13" ht="25.5">
      <c r="A184" s="636" t="s">
        <v>277</v>
      </c>
      <c r="B184" s="826" t="s">
        <v>306</v>
      </c>
      <c r="C184" s="827"/>
      <c r="D184" s="827"/>
      <c r="E184" s="827"/>
      <c r="F184" s="827"/>
      <c r="G184" s="828"/>
      <c r="H184" s="828"/>
      <c r="I184" s="829"/>
      <c r="J184" s="830">
        <f>M$61</f>
        <v>3310</v>
      </c>
      <c r="K184" s="829"/>
      <c r="L184" s="637">
        <v>0.2</v>
      </c>
      <c r="M184" s="638">
        <f>J184*L184</f>
        <v>662</v>
      </c>
    </row>
    <row r="185" spans="1:13" ht="25.5">
      <c r="A185" s="636" t="s">
        <v>278</v>
      </c>
      <c r="B185" s="826" t="s">
        <v>308</v>
      </c>
      <c r="C185" s="827"/>
      <c r="D185" s="827"/>
      <c r="E185" s="827"/>
      <c r="F185" s="827"/>
      <c r="G185" s="828"/>
      <c r="H185" s="828"/>
      <c r="I185" s="829"/>
      <c r="J185" s="830">
        <f>M$62</f>
        <v>6795</v>
      </c>
      <c r="K185" s="829"/>
      <c r="L185" s="637">
        <v>0.2</v>
      </c>
      <c r="M185" s="638">
        <f t="shared" ref="M185" si="18">J185*L185</f>
        <v>1359</v>
      </c>
    </row>
    <row r="186" spans="1:13" ht="25.5">
      <c r="A186" s="636" t="s">
        <v>279</v>
      </c>
      <c r="B186" s="826" t="s">
        <v>258</v>
      </c>
      <c r="C186" s="827"/>
      <c r="D186" s="827"/>
      <c r="E186" s="827"/>
      <c r="F186" s="827"/>
      <c r="G186" s="828"/>
      <c r="H186" s="828"/>
      <c r="I186" s="829"/>
      <c r="J186" s="830">
        <f>M$63</f>
        <v>6795</v>
      </c>
      <c r="K186" s="829"/>
      <c r="L186" s="637">
        <v>0.2</v>
      </c>
      <c r="M186" s="638">
        <f>J186*L186</f>
        <v>1359</v>
      </c>
    </row>
    <row r="187" spans="1:13" ht="25.5">
      <c r="A187" s="636" t="s">
        <v>280</v>
      </c>
      <c r="B187" s="826" t="s">
        <v>260</v>
      </c>
      <c r="C187" s="827"/>
      <c r="D187" s="827"/>
      <c r="E187" s="827"/>
      <c r="F187" s="827"/>
      <c r="G187" s="828"/>
      <c r="H187" s="828"/>
      <c r="I187" s="829"/>
      <c r="J187" s="830">
        <f>M$64</f>
        <v>10595</v>
      </c>
      <c r="K187" s="829"/>
      <c r="L187" s="637">
        <v>0.2</v>
      </c>
      <c r="M187" s="638">
        <f>J187*L187</f>
        <v>2119</v>
      </c>
    </row>
    <row r="188" spans="1:13" ht="25.5">
      <c r="A188" s="636" t="s">
        <v>281</v>
      </c>
      <c r="B188" s="826" t="s">
        <v>262</v>
      </c>
      <c r="C188" s="827"/>
      <c r="D188" s="827"/>
      <c r="E188" s="827"/>
      <c r="F188" s="827"/>
      <c r="G188" s="828"/>
      <c r="H188" s="828"/>
      <c r="I188" s="829"/>
      <c r="J188" s="830">
        <f>M$65</f>
        <v>6170</v>
      </c>
      <c r="K188" s="829"/>
      <c r="L188" s="637">
        <v>0.2</v>
      </c>
      <c r="M188" s="638">
        <f>J188*L188</f>
        <v>1234</v>
      </c>
    </row>
    <row r="189" spans="1:13" ht="25.5">
      <c r="A189" s="636" t="s">
        <v>311</v>
      </c>
      <c r="B189" s="826" t="s">
        <v>264</v>
      </c>
      <c r="C189" s="827"/>
      <c r="D189" s="827"/>
      <c r="E189" s="827"/>
      <c r="F189" s="827"/>
      <c r="G189" s="828"/>
      <c r="H189" s="828"/>
      <c r="I189" s="829"/>
      <c r="J189" s="830">
        <f>M$66</f>
        <v>14132.5</v>
      </c>
      <c r="K189" s="829"/>
      <c r="L189" s="637">
        <v>0.2</v>
      </c>
      <c r="M189" s="638">
        <f>J189*L189</f>
        <v>2826.5</v>
      </c>
    </row>
    <row r="190" spans="1:13">
      <c r="A190" s="654"/>
      <c r="B190" s="655" t="s">
        <v>196</v>
      </c>
      <c r="C190" s="656"/>
      <c r="D190" s="656"/>
      <c r="E190" s="656"/>
      <c r="F190" s="656"/>
      <c r="G190" s="534"/>
      <c r="H190" s="534"/>
      <c r="I190" s="534"/>
      <c r="J190" s="534"/>
      <c r="K190" s="534"/>
      <c r="L190" s="534"/>
      <c r="M190" s="657"/>
    </row>
    <row r="191" spans="1:13" ht="25.5">
      <c r="A191" s="636" t="s">
        <v>282</v>
      </c>
      <c r="B191" s="826" t="s">
        <v>267</v>
      </c>
      <c r="C191" s="827"/>
      <c r="D191" s="827"/>
      <c r="E191" s="827"/>
      <c r="F191" s="827"/>
      <c r="G191" s="828"/>
      <c r="H191" s="828"/>
      <c r="I191" s="829"/>
      <c r="J191" s="830">
        <f>M$69</f>
        <v>4200</v>
      </c>
      <c r="K191" s="829"/>
      <c r="L191" s="637">
        <v>0.2</v>
      </c>
      <c r="M191" s="638">
        <f t="shared" ref="M191:M196" si="19">J191*L191</f>
        <v>840</v>
      </c>
    </row>
    <row r="192" spans="1:13" ht="25.5">
      <c r="A192" s="636" t="s">
        <v>283</v>
      </c>
      <c r="B192" s="826" t="s">
        <v>269</v>
      </c>
      <c r="C192" s="827"/>
      <c r="D192" s="827"/>
      <c r="E192" s="827"/>
      <c r="F192" s="827"/>
      <c r="G192" s="828"/>
      <c r="H192" s="828"/>
      <c r="I192" s="829"/>
      <c r="J192" s="830">
        <f>M$70</f>
        <v>25158</v>
      </c>
      <c r="K192" s="829"/>
      <c r="L192" s="637">
        <v>0.2</v>
      </c>
      <c r="M192" s="638">
        <f t="shared" si="19"/>
        <v>5031.6000000000004</v>
      </c>
    </row>
    <row r="193" spans="1:13" ht="25.5">
      <c r="A193" s="636" t="s">
        <v>274</v>
      </c>
      <c r="B193" s="826" t="s">
        <v>250</v>
      </c>
      <c r="C193" s="827"/>
      <c r="D193" s="827"/>
      <c r="E193" s="827"/>
      <c r="F193" s="827"/>
      <c r="G193" s="828"/>
      <c r="H193" s="828"/>
      <c r="I193" s="829"/>
      <c r="J193" s="830">
        <f>M$71</f>
        <v>24461</v>
      </c>
      <c r="K193" s="829"/>
      <c r="L193" s="637">
        <v>0.2</v>
      </c>
      <c r="M193" s="638">
        <f t="shared" si="19"/>
        <v>4892.2</v>
      </c>
    </row>
    <row r="194" spans="1:13" ht="25.5">
      <c r="A194" s="636" t="s">
        <v>278</v>
      </c>
      <c r="B194" s="826" t="s">
        <v>308</v>
      </c>
      <c r="C194" s="827"/>
      <c r="D194" s="827"/>
      <c r="E194" s="827"/>
      <c r="F194" s="827"/>
      <c r="G194" s="828"/>
      <c r="H194" s="828"/>
      <c r="I194" s="829"/>
      <c r="J194" s="830">
        <f>M$72</f>
        <v>11852</v>
      </c>
      <c r="K194" s="829"/>
      <c r="L194" s="637">
        <v>0.2</v>
      </c>
      <c r="M194" s="638">
        <f t="shared" si="19"/>
        <v>2370.4</v>
      </c>
    </row>
    <row r="195" spans="1:13" ht="25.5">
      <c r="A195" s="636" t="s">
        <v>279</v>
      </c>
      <c r="B195" s="826" t="s">
        <v>258</v>
      </c>
      <c r="C195" s="827"/>
      <c r="D195" s="827"/>
      <c r="E195" s="827"/>
      <c r="F195" s="827"/>
      <c r="G195" s="828"/>
      <c r="H195" s="828"/>
      <c r="I195" s="829"/>
      <c r="J195" s="830">
        <f>M$73</f>
        <v>11852</v>
      </c>
      <c r="K195" s="829"/>
      <c r="L195" s="637">
        <v>0.2</v>
      </c>
      <c r="M195" s="638">
        <f t="shared" si="19"/>
        <v>2370.4</v>
      </c>
    </row>
    <row r="196" spans="1:13" ht="25.5">
      <c r="A196" s="636" t="s">
        <v>280</v>
      </c>
      <c r="B196" s="826" t="s">
        <v>260</v>
      </c>
      <c r="C196" s="827"/>
      <c r="D196" s="827"/>
      <c r="E196" s="827"/>
      <c r="F196" s="827"/>
      <c r="G196" s="828"/>
      <c r="H196" s="828"/>
      <c r="I196" s="829"/>
      <c r="J196" s="830">
        <f>M$74</f>
        <v>16900</v>
      </c>
      <c r="K196" s="829"/>
      <c r="L196" s="637">
        <v>0.2</v>
      </c>
      <c r="M196" s="638">
        <f t="shared" si="19"/>
        <v>3380</v>
      </c>
    </row>
    <row r="197" spans="1:13" ht="13.5" thickBot="1">
      <c r="A197" s="639"/>
      <c r="B197" s="662"/>
      <c r="C197" s="662"/>
      <c r="D197" s="663" t="s">
        <v>22</v>
      </c>
      <c r="E197" s="663"/>
      <c r="F197" s="663"/>
      <c r="G197" s="642"/>
      <c r="H197" s="642"/>
      <c r="I197" s="642"/>
      <c r="J197" s="642"/>
      <c r="K197" s="642"/>
      <c r="L197" s="642"/>
      <c r="M197" s="643">
        <f>SUM(M149:M196)</f>
        <v>451153.1</v>
      </c>
    </row>
    <row r="198" spans="1:13" ht="13.5" thickBot="1">
      <c r="M198" s="646"/>
    </row>
    <row r="199" spans="1:13">
      <c r="A199" s="633" t="s">
        <v>173</v>
      </c>
      <c r="B199" s="652" t="s">
        <v>528</v>
      </c>
      <c r="C199" s="653"/>
      <c r="D199" s="653"/>
      <c r="E199" s="653"/>
      <c r="F199" s="653"/>
      <c r="G199" s="634"/>
      <c r="H199" s="634"/>
      <c r="I199" s="634"/>
      <c r="J199" s="634"/>
      <c r="K199" s="634"/>
      <c r="L199" s="634"/>
      <c r="M199" s="635"/>
    </row>
    <row r="200" spans="1:13">
      <c r="A200" s="654"/>
      <c r="B200" s="655" t="s">
        <v>299</v>
      </c>
      <c r="C200" s="656"/>
      <c r="D200" s="656"/>
      <c r="E200" s="656"/>
      <c r="F200" s="656"/>
      <c r="G200" s="534"/>
      <c r="H200" s="534"/>
      <c r="I200" s="534"/>
      <c r="J200" s="534"/>
      <c r="K200" s="534"/>
      <c r="L200" s="534"/>
      <c r="M200" s="657"/>
    </row>
    <row r="201" spans="1:13" ht="25.5">
      <c r="A201" s="636" t="s">
        <v>284</v>
      </c>
      <c r="B201" s="826" t="s">
        <v>473</v>
      </c>
      <c r="C201" s="827"/>
      <c r="D201" s="827"/>
      <c r="E201" s="827"/>
      <c r="F201" s="827"/>
      <c r="G201" s="828"/>
      <c r="H201" s="828"/>
      <c r="I201" s="829"/>
      <c r="J201" s="830">
        <f>M$24</f>
        <v>412377.59999999998</v>
      </c>
      <c r="K201" s="829"/>
      <c r="L201" s="637">
        <v>0.25</v>
      </c>
      <c r="M201" s="638">
        <f>L201*J201</f>
        <v>103094.39999999999</v>
      </c>
    </row>
    <row r="202" spans="1:13" ht="25.5">
      <c r="A202" s="636" t="s">
        <v>285</v>
      </c>
      <c r="B202" s="826" t="s">
        <v>304</v>
      </c>
      <c r="C202" s="827"/>
      <c r="D202" s="827"/>
      <c r="E202" s="827"/>
      <c r="F202" s="827"/>
      <c r="G202" s="828"/>
      <c r="H202" s="828"/>
      <c r="I202" s="829"/>
      <c r="J202" s="830">
        <f>M$25</f>
        <v>24487.200000000001</v>
      </c>
      <c r="K202" s="829"/>
      <c r="L202" s="637">
        <v>0.35</v>
      </c>
      <c r="M202" s="638">
        <f t="shared" ref="M202:M205" si="20">J202*L202</f>
        <v>8570.52</v>
      </c>
    </row>
    <row r="203" spans="1:13" ht="25.5">
      <c r="A203" s="636" t="s">
        <v>286</v>
      </c>
      <c r="B203" s="826" t="s">
        <v>265</v>
      </c>
      <c r="C203" s="827"/>
      <c r="D203" s="827"/>
      <c r="E203" s="827"/>
      <c r="F203" s="827"/>
      <c r="G203" s="828"/>
      <c r="H203" s="828"/>
      <c r="I203" s="829"/>
      <c r="J203" s="830">
        <f>M$26</f>
        <v>171871.2</v>
      </c>
      <c r="K203" s="829"/>
      <c r="L203" s="637">
        <v>0.35</v>
      </c>
      <c r="M203" s="638">
        <f t="shared" si="20"/>
        <v>60154.92</v>
      </c>
    </row>
    <row r="204" spans="1:13" ht="25.5">
      <c r="A204" s="636" t="s">
        <v>287</v>
      </c>
      <c r="B204" s="826" t="s">
        <v>309</v>
      </c>
      <c r="C204" s="827"/>
      <c r="D204" s="827"/>
      <c r="E204" s="827"/>
      <c r="F204" s="827"/>
      <c r="G204" s="828"/>
      <c r="H204" s="828"/>
      <c r="I204" s="829"/>
      <c r="J204" s="830">
        <f>M$27</f>
        <v>17192.2</v>
      </c>
      <c r="K204" s="829"/>
      <c r="L204" s="637">
        <v>0.35</v>
      </c>
      <c r="M204" s="638">
        <f t="shared" si="20"/>
        <v>6017.27</v>
      </c>
    </row>
    <row r="205" spans="1:13" ht="25.5">
      <c r="A205" s="636" t="s">
        <v>288</v>
      </c>
      <c r="B205" s="826" t="s">
        <v>305</v>
      </c>
      <c r="C205" s="827"/>
      <c r="D205" s="827"/>
      <c r="E205" s="827"/>
      <c r="F205" s="827"/>
      <c r="G205" s="828"/>
      <c r="H205" s="828"/>
      <c r="I205" s="829"/>
      <c r="J205" s="830">
        <f>M$28</f>
        <v>73811.199999999997</v>
      </c>
      <c r="K205" s="829"/>
      <c r="L205" s="637">
        <v>0.35</v>
      </c>
      <c r="M205" s="638">
        <f t="shared" si="20"/>
        <v>25833.919999999998</v>
      </c>
    </row>
    <row r="206" spans="1:13" ht="25.5">
      <c r="A206" s="636" t="s">
        <v>289</v>
      </c>
      <c r="B206" s="826" t="s">
        <v>252</v>
      </c>
      <c r="C206" s="827"/>
      <c r="D206" s="827"/>
      <c r="E206" s="827"/>
      <c r="F206" s="827"/>
      <c r="G206" s="828"/>
      <c r="H206" s="828"/>
      <c r="I206" s="829"/>
      <c r="J206" s="830">
        <f>M$29</f>
        <v>36981.599999999999</v>
      </c>
      <c r="K206" s="829"/>
      <c r="L206" s="637">
        <v>0.35</v>
      </c>
      <c r="M206" s="638">
        <f>J206*L206</f>
        <v>12943.56</v>
      </c>
    </row>
    <row r="207" spans="1:13" ht="25.5">
      <c r="A207" s="636" t="s">
        <v>290</v>
      </c>
      <c r="B207" s="826" t="s">
        <v>254</v>
      </c>
      <c r="C207" s="827"/>
      <c r="D207" s="827"/>
      <c r="E207" s="827"/>
      <c r="F207" s="827"/>
      <c r="G207" s="828"/>
      <c r="H207" s="828"/>
      <c r="I207" s="829"/>
      <c r="J207" s="830">
        <f>M$30</f>
        <v>36981.599999999999</v>
      </c>
      <c r="K207" s="829"/>
      <c r="L207" s="637">
        <v>0.35</v>
      </c>
      <c r="M207" s="638">
        <f>J207*L207</f>
        <v>12943.56</v>
      </c>
    </row>
    <row r="208" spans="1:13" ht="25.5">
      <c r="A208" s="636" t="s">
        <v>291</v>
      </c>
      <c r="B208" s="826" t="s">
        <v>306</v>
      </c>
      <c r="C208" s="827"/>
      <c r="D208" s="827"/>
      <c r="E208" s="827"/>
      <c r="F208" s="827"/>
      <c r="G208" s="828"/>
      <c r="H208" s="828"/>
      <c r="I208" s="829"/>
      <c r="J208" s="830">
        <f>M$31</f>
        <v>36966.400000000001</v>
      </c>
      <c r="K208" s="829"/>
      <c r="L208" s="637">
        <v>0.35</v>
      </c>
      <c r="M208" s="638">
        <f>J208*L208</f>
        <v>12938.24</v>
      </c>
    </row>
    <row r="209" spans="1:13" ht="25.5">
      <c r="A209" s="636" t="s">
        <v>292</v>
      </c>
      <c r="B209" s="826" t="s">
        <v>308</v>
      </c>
      <c r="C209" s="827"/>
      <c r="D209" s="827"/>
      <c r="E209" s="827"/>
      <c r="F209" s="827"/>
      <c r="G209" s="828"/>
      <c r="H209" s="828"/>
      <c r="I209" s="829"/>
      <c r="J209" s="830">
        <f>M$32</f>
        <v>54963.199999999997</v>
      </c>
      <c r="K209" s="829"/>
      <c r="L209" s="637">
        <v>0.35</v>
      </c>
      <c r="M209" s="638">
        <f t="shared" ref="M209" si="21">J209*L209</f>
        <v>19237.12</v>
      </c>
    </row>
    <row r="210" spans="1:13" ht="25.5">
      <c r="A210" s="636" t="s">
        <v>293</v>
      </c>
      <c r="B210" s="826" t="s">
        <v>258</v>
      </c>
      <c r="C210" s="827"/>
      <c r="D210" s="827"/>
      <c r="E210" s="827"/>
      <c r="F210" s="827"/>
      <c r="G210" s="828"/>
      <c r="H210" s="828"/>
      <c r="I210" s="829"/>
      <c r="J210" s="830">
        <f>M$33</f>
        <v>54963.199999999997</v>
      </c>
      <c r="K210" s="829"/>
      <c r="L210" s="637">
        <v>0.35</v>
      </c>
      <c r="M210" s="638">
        <f>J210*L210</f>
        <v>19237.12</v>
      </c>
    </row>
    <row r="211" spans="1:13" ht="25.5">
      <c r="A211" s="636" t="s">
        <v>294</v>
      </c>
      <c r="B211" s="826" t="s">
        <v>260</v>
      </c>
      <c r="C211" s="827"/>
      <c r="D211" s="827"/>
      <c r="E211" s="827"/>
      <c r="F211" s="827"/>
      <c r="G211" s="828"/>
      <c r="H211" s="828"/>
      <c r="I211" s="829"/>
      <c r="J211" s="830">
        <f>M$34</f>
        <v>54963.199999999997</v>
      </c>
      <c r="K211" s="829"/>
      <c r="L211" s="637">
        <v>0.35</v>
      </c>
      <c r="M211" s="638">
        <f>J211*L211</f>
        <v>19237.12</v>
      </c>
    </row>
    <row r="212" spans="1:13" ht="25.5">
      <c r="A212" s="636" t="s">
        <v>295</v>
      </c>
      <c r="B212" s="826" t="s">
        <v>262</v>
      </c>
      <c r="C212" s="827"/>
      <c r="D212" s="827"/>
      <c r="E212" s="827"/>
      <c r="F212" s="827"/>
      <c r="G212" s="828"/>
      <c r="H212" s="828"/>
      <c r="I212" s="829"/>
      <c r="J212" s="830">
        <f>M$35</f>
        <v>36981.599999999999</v>
      </c>
      <c r="K212" s="829"/>
      <c r="L212" s="637">
        <v>0.35</v>
      </c>
      <c r="M212" s="638">
        <f>J212*L212</f>
        <v>12943.56</v>
      </c>
    </row>
    <row r="213" spans="1:13" ht="25.5">
      <c r="A213" s="636" t="s">
        <v>312</v>
      </c>
      <c r="B213" s="826" t="s">
        <v>264</v>
      </c>
      <c r="C213" s="827"/>
      <c r="D213" s="827"/>
      <c r="E213" s="827"/>
      <c r="F213" s="827"/>
      <c r="G213" s="828"/>
      <c r="H213" s="828"/>
      <c r="I213" s="829"/>
      <c r="J213" s="830">
        <f>M$36</f>
        <v>73841.600000000006</v>
      </c>
      <c r="K213" s="829"/>
      <c r="L213" s="637">
        <v>0.35</v>
      </c>
      <c r="M213" s="638">
        <f>J213*L213</f>
        <v>25844.560000000001</v>
      </c>
    </row>
    <row r="214" spans="1:13">
      <c r="A214" s="654"/>
      <c r="B214" s="655" t="s">
        <v>300</v>
      </c>
      <c r="C214" s="656"/>
      <c r="D214" s="656"/>
      <c r="E214" s="656"/>
      <c r="F214" s="656"/>
      <c r="G214" s="534"/>
      <c r="H214" s="534"/>
      <c r="I214" s="534"/>
      <c r="J214" s="534"/>
      <c r="K214" s="534"/>
      <c r="L214" s="534"/>
      <c r="M214" s="657"/>
    </row>
    <row r="215" spans="1:13" ht="25.5">
      <c r="A215" s="636" t="s">
        <v>284</v>
      </c>
      <c r="B215" s="826" t="s">
        <v>473</v>
      </c>
      <c r="C215" s="827"/>
      <c r="D215" s="827"/>
      <c r="E215" s="827"/>
      <c r="F215" s="827"/>
      <c r="G215" s="828"/>
      <c r="H215" s="828"/>
      <c r="I215" s="829"/>
      <c r="J215" s="830">
        <f>M$39</f>
        <v>408732.4</v>
      </c>
      <c r="K215" s="829"/>
      <c r="L215" s="637">
        <v>0.25</v>
      </c>
      <c r="M215" s="638">
        <f>L215*J215</f>
        <v>102183.1</v>
      </c>
    </row>
    <row r="216" spans="1:13" ht="25.5">
      <c r="A216" s="636" t="s">
        <v>285</v>
      </c>
      <c r="B216" s="826" t="s">
        <v>304</v>
      </c>
      <c r="C216" s="827"/>
      <c r="D216" s="827"/>
      <c r="E216" s="827"/>
      <c r="F216" s="827"/>
      <c r="G216" s="828"/>
      <c r="H216" s="828"/>
      <c r="I216" s="829"/>
      <c r="J216" s="830">
        <f>M$40</f>
        <v>54129.599999999999</v>
      </c>
      <c r="K216" s="829"/>
      <c r="L216" s="637">
        <v>0.35</v>
      </c>
      <c r="M216" s="638">
        <f t="shared" ref="M216:M219" si="22">J216*L216</f>
        <v>18945.36</v>
      </c>
    </row>
    <row r="217" spans="1:13" ht="25.5">
      <c r="A217" s="636" t="s">
        <v>286</v>
      </c>
      <c r="B217" s="826" t="s">
        <v>265</v>
      </c>
      <c r="C217" s="827"/>
      <c r="D217" s="827"/>
      <c r="E217" s="827"/>
      <c r="F217" s="827"/>
      <c r="G217" s="828"/>
      <c r="H217" s="828"/>
      <c r="I217" s="829"/>
      <c r="J217" s="830">
        <f>M$41</f>
        <v>311095.8</v>
      </c>
      <c r="K217" s="829"/>
      <c r="L217" s="637">
        <v>0.35</v>
      </c>
      <c r="M217" s="638">
        <f t="shared" si="22"/>
        <v>108883.53</v>
      </c>
    </row>
    <row r="218" spans="1:13" ht="25.5">
      <c r="A218" s="636" t="s">
        <v>287</v>
      </c>
      <c r="B218" s="826" t="s">
        <v>309</v>
      </c>
      <c r="C218" s="827"/>
      <c r="D218" s="827"/>
      <c r="E218" s="827"/>
      <c r="F218" s="827"/>
      <c r="G218" s="828"/>
      <c r="H218" s="828"/>
      <c r="I218" s="829"/>
      <c r="J218" s="830">
        <f>M$42</f>
        <v>31109.8</v>
      </c>
      <c r="K218" s="829"/>
      <c r="L218" s="637">
        <v>0.35</v>
      </c>
      <c r="M218" s="638">
        <f t="shared" si="22"/>
        <v>10888.43</v>
      </c>
    </row>
    <row r="219" spans="1:13" ht="25.5">
      <c r="A219" s="636" t="s">
        <v>288</v>
      </c>
      <c r="B219" s="826" t="s">
        <v>305</v>
      </c>
      <c r="C219" s="827"/>
      <c r="D219" s="827"/>
      <c r="E219" s="827"/>
      <c r="F219" s="827"/>
      <c r="G219" s="828"/>
      <c r="H219" s="828"/>
      <c r="I219" s="829"/>
      <c r="J219" s="830">
        <f>M$43</f>
        <v>67601</v>
      </c>
      <c r="K219" s="829"/>
      <c r="L219" s="637">
        <v>0.35</v>
      </c>
      <c r="M219" s="638">
        <f t="shared" si="22"/>
        <v>23660.35</v>
      </c>
    </row>
    <row r="220" spans="1:13" ht="25.5">
      <c r="A220" s="636" t="s">
        <v>289</v>
      </c>
      <c r="B220" s="826" t="s">
        <v>252</v>
      </c>
      <c r="C220" s="827"/>
      <c r="D220" s="827"/>
      <c r="E220" s="827"/>
      <c r="F220" s="827"/>
      <c r="G220" s="828"/>
      <c r="H220" s="828"/>
      <c r="I220" s="829"/>
      <c r="J220" s="830">
        <f>M$44</f>
        <v>12881</v>
      </c>
      <c r="K220" s="829"/>
      <c r="L220" s="637">
        <v>0.35</v>
      </c>
      <c r="M220" s="638">
        <f>J220*L220</f>
        <v>4508.3500000000004</v>
      </c>
    </row>
    <row r="221" spans="1:13" ht="25.5">
      <c r="A221" s="636" t="s">
        <v>290</v>
      </c>
      <c r="B221" s="826" t="s">
        <v>254</v>
      </c>
      <c r="C221" s="827"/>
      <c r="D221" s="827"/>
      <c r="E221" s="827"/>
      <c r="F221" s="827"/>
      <c r="G221" s="828"/>
      <c r="H221" s="828"/>
      <c r="I221" s="829"/>
      <c r="J221" s="830">
        <f>M$45</f>
        <v>12881</v>
      </c>
      <c r="K221" s="829"/>
      <c r="L221" s="637">
        <v>0.35</v>
      </c>
      <c r="M221" s="638">
        <f>J221*L221</f>
        <v>4508.3500000000004</v>
      </c>
    </row>
    <row r="222" spans="1:13" ht="25.5">
      <c r="A222" s="636" t="s">
        <v>291</v>
      </c>
      <c r="B222" s="826" t="s">
        <v>306</v>
      </c>
      <c r="C222" s="827"/>
      <c r="D222" s="827"/>
      <c r="E222" s="827"/>
      <c r="F222" s="827"/>
      <c r="G222" s="828"/>
      <c r="H222" s="828"/>
      <c r="I222" s="829"/>
      <c r="J222" s="830">
        <f>M$46</f>
        <v>12881</v>
      </c>
      <c r="K222" s="829"/>
      <c r="L222" s="637">
        <v>0.35</v>
      </c>
      <c r="M222" s="638">
        <f>J222*L222</f>
        <v>4508.3500000000004</v>
      </c>
    </row>
    <row r="223" spans="1:13" ht="25.5">
      <c r="A223" s="636" t="s">
        <v>292</v>
      </c>
      <c r="B223" s="826" t="s">
        <v>308</v>
      </c>
      <c r="C223" s="827"/>
      <c r="D223" s="827"/>
      <c r="E223" s="827"/>
      <c r="F223" s="827"/>
      <c r="G223" s="828"/>
      <c r="H223" s="828"/>
      <c r="I223" s="829"/>
      <c r="J223" s="830">
        <f>M$47</f>
        <v>32736</v>
      </c>
      <c r="K223" s="829"/>
      <c r="L223" s="637">
        <v>0.35</v>
      </c>
      <c r="M223" s="638">
        <f t="shared" ref="M223" si="23">J223*L223</f>
        <v>11457.6</v>
      </c>
    </row>
    <row r="224" spans="1:13" ht="25.5">
      <c r="A224" s="636" t="s">
        <v>293</v>
      </c>
      <c r="B224" s="826" t="s">
        <v>258</v>
      </c>
      <c r="C224" s="827"/>
      <c r="D224" s="827"/>
      <c r="E224" s="827"/>
      <c r="F224" s="827"/>
      <c r="G224" s="828"/>
      <c r="H224" s="828"/>
      <c r="I224" s="829"/>
      <c r="J224" s="830">
        <f>M$48</f>
        <v>32736</v>
      </c>
      <c r="K224" s="829"/>
      <c r="L224" s="637">
        <v>0.35</v>
      </c>
      <c r="M224" s="638">
        <f>J224*L224</f>
        <v>11457.6</v>
      </c>
    </row>
    <row r="225" spans="1:13" ht="25.5">
      <c r="A225" s="636" t="s">
        <v>294</v>
      </c>
      <c r="B225" s="826" t="s">
        <v>260</v>
      </c>
      <c r="C225" s="827"/>
      <c r="D225" s="827"/>
      <c r="E225" s="827"/>
      <c r="F225" s="827"/>
      <c r="G225" s="828"/>
      <c r="H225" s="828"/>
      <c r="I225" s="829"/>
      <c r="J225" s="830">
        <f>M$49</f>
        <v>44014.2</v>
      </c>
      <c r="K225" s="829"/>
      <c r="L225" s="637">
        <v>0.35</v>
      </c>
      <c r="M225" s="638">
        <f>J225*L225</f>
        <v>15404.97</v>
      </c>
    </row>
    <row r="226" spans="1:13" ht="25.5">
      <c r="A226" s="636" t="s">
        <v>295</v>
      </c>
      <c r="B226" s="826" t="s">
        <v>262</v>
      </c>
      <c r="C226" s="827"/>
      <c r="D226" s="827"/>
      <c r="E226" s="827"/>
      <c r="F226" s="827"/>
      <c r="G226" s="828"/>
      <c r="H226" s="828"/>
      <c r="I226" s="829"/>
      <c r="J226" s="830">
        <f>M$50</f>
        <v>23766</v>
      </c>
      <c r="K226" s="829"/>
      <c r="L226" s="637">
        <v>0.35</v>
      </c>
      <c r="M226" s="638">
        <f>J226*L226</f>
        <v>8318.1</v>
      </c>
    </row>
    <row r="227" spans="1:13" ht="25.5">
      <c r="A227" s="636" t="s">
        <v>312</v>
      </c>
      <c r="B227" s="826" t="s">
        <v>264</v>
      </c>
      <c r="C227" s="827"/>
      <c r="D227" s="827"/>
      <c r="E227" s="827"/>
      <c r="F227" s="827"/>
      <c r="G227" s="828"/>
      <c r="H227" s="828"/>
      <c r="I227" s="829"/>
      <c r="J227" s="830">
        <f>M$51</f>
        <v>68997.399999999994</v>
      </c>
      <c r="K227" s="829"/>
      <c r="L227" s="637">
        <v>0.35</v>
      </c>
      <c r="M227" s="638">
        <f>J227*L227</f>
        <v>24149.09</v>
      </c>
    </row>
    <row r="228" spans="1:13">
      <c r="A228" s="658"/>
      <c r="B228" s="659" t="s">
        <v>301</v>
      </c>
      <c r="C228" s="660"/>
      <c r="D228" s="660"/>
      <c r="E228" s="660"/>
      <c r="F228" s="660"/>
      <c r="G228" s="595"/>
      <c r="H228" s="595"/>
      <c r="I228" s="595"/>
      <c r="J228" s="595"/>
      <c r="K228" s="595"/>
      <c r="L228" s="595"/>
      <c r="M228" s="661"/>
    </row>
    <row r="229" spans="1:13" ht="25.5">
      <c r="A229" s="636" t="s">
        <v>284</v>
      </c>
      <c r="B229" s="826" t="s">
        <v>473</v>
      </c>
      <c r="C229" s="827"/>
      <c r="D229" s="827"/>
      <c r="E229" s="827"/>
      <c r="F229" s="827"/>
      <c r="G229" s="828"/>
      <c r="H229" s="828"/>
      <c r="I229" s="829"/>
      <c r="J229" s="830">
        <f>M$54</f>
        <v>89900</v>
      </c>
      <c r="K229" s="829"/>
      <c r="L229" s="637">
        <v>0.25</v>
      </c>
      <c r="M229" s="638">
        <f>L229*J229</f>
        <v>22475</v>
      </c>
    </row>
    <row r="230" spans="1:13" ht="25.5">
      <c r="A230" s="636" t="s">
        <v>285</v>
      </c>
      <c r="B230" s="826" t="s">
        <v>304</v>
      </c>
      <c r="C230" s="827"/>
      <c r="D230" s="827"/>
      <c r="E230" s="827"/>
      <c r="F230" s="827"/>
      <c r="G230" s="828"/>
      <c r="H230" s="828"/>
      <c r="I230" s="829"/>
      <c r="J230" s="830">
        <f>M$55</f>
        <v>12082.5</v>
      </c>
      <c r="K230" s="829"/>
      <c r="L230" s="637">
        <v>0.35</v>
      </c>
      <c r="M230" s="638">
        <f t="shared" ref="M230:M233" si="24">J230*L230</f>
        <v>4228.88</v>
      </c>
    </row>
    <row r="231" spans="1:13" ht="25.5">
      <c r="A231" s="636" t="s">
        <v>286</v>
      </c>
      <c r="B231" s="826" t="s">
        <v>265</v>
      </c>
      <c r="C231" s="827"/>
      <c r="D231" s="827"/>
      <c r="E231" s="827"/>
      <c r="F231" s="827"/>
      <c r="G231" s="828"/>
      <c r="H231" s="828"/>
      <c r="I231" s="829"/>
      <c r="J231" s="830">
        <f>M$56</f>
        <v>58447.5</v>
      </c>
      <c r="K231" s="829"/>
      <c r="L231" s="637">
        <v>0.35</v>
      </c>
      <c r="M231" s="638">
        <f t="shared" si="24"/>
        <v>20456.63</v>
      </c>
    </row>
    <row r="232" spans="1:13" ht="25.5">
      <c r="A232" s="636" t="s">
        <v>287</v>
      </c>
      <c r="B232" s="826" t="s">
        <v>309</v>
      </c>
      <c r="C232" s="827"/>
      <c r="D232" s="827"/>
      <c r="E232" s="827"/>
      <c r="F232" s="827"/>
      <c r="G232" s="828"/>
      <c r="H232" s="828"/>
      <c r="I232" s="829"/>
      <c r="J232" s="830">
        <f>M$57</f>
        <v>5847.5</v>
      </c>
      <c r="K232" s="829"/>
      <c r="L232" s="637">
        <v>0.35</v>
      </c>
      <c r="M232" s="638">
        <f t="shared" si="24"/>
        <v>2046.63</v>
      </c>
    </row>
    <row r="233" spans="1:13" ht="25.5">
      <c r="A233" s="636" t="s">
        <v>288</v>
      </c>
      <c r="B233" s="826" t="s">
        <v>305</v>
      </c>
      <c r="C233" s="827"/>
      <c r="D233" s="827"/>
      <c r="E233" s="827"/>
      <c r="F233" s="827"/>
      <c r="G233" s="828"/>
      <c r="H233" s="828"/>
      <c r="I233" s="829"/>
      <c r="J233" s="830">
        <f>M$58</f>
        <v>13840</v>
      </c>
      <c r="K233" s="829"/>
      <c r="L233" s="637">
        <v>0.35</v>
      </c>
      <c r="M233" s="638">
        <f t="shared" si="24"/>
        <v>4844</v>
      </c>
    </row>
    <row r="234" spans="1:13" ht="25.5">
      <c r="A234" s="636" t="s">
        <v>289</v>
      </c>
      <c r="B234" s="826" t="s">
        <v>252</v>
      </c>
      <c r="C234" s="827"/>
      <c r="D234" s="827"/>
      <c r="E234" s="827"/>
      <c r="F234" s="827"/>
      <c r="G234" s="828"/>
      <c r="H234" s="828"/>
      <c r="I234" s="829"/>
      <c r="J234" s="830">
        <f>M$59</f>
        <v>3310</v>
      </c>
      <c r="K234" s="829"/>
      <c r="L234" s="637">
        <v>0.35</v>
      </c>
      <c r="M234" s="638">
        <f>J234*L234</f>
        <v>1158.5</v>
      </c>
    </row>
    <row r="235" spans="1:13" ht="25.5">
      <c r="A235" s="636" t="s">
        <v>290</v>
      </c>
      <c r="B235" s="826" t="s">
        <v>254</v>
      </c>
      <c r="C235" s="827"/>
      <c r="D235" s="827"/>
      <c r="E235" s="827"/>
      <c r="F235" s="827"/>
      <c r="G235" s="828"/>
      <c r="H235" s="828"/>
      <c r="I235" s="829"/>
      <c r="J235" s="830">
        <f>M$60</f>
        <v>3477.5</v>
      </c>
      <c r="K235" s="829"/>
      <c r="L235" s="637">
        <v>0.35</v>
      </c>
      <c r="M235" s="638">
        <f>J235*L235</f>
        <v>1217.1300000000001</v>
      </c>
    </row>
    <row r="236" spans="1:13" ht="25.5">
      <c r="A236" s="636" t="s">
        <v>291</v>
      </c>
      <c r="B236" s="826" t="s">
        <v>306</v>
      </c>
      <c r="C236" s="827"/>
      <c r="D236" s="827"/>
      <c r="E236" s="827"/>
      <c r="F236" s="827"/>
      <c r="G236" s="828"/>
      <c r="H236" s="828"/>
      <c r="I236" s="829"/>
      <c r="J236" s="830">
        <f>M$61</f>
        <v>3310</v>
      </c>
      <c r="K236" s="829"/>
      <c r="L236" s="637">
        <v>0.35</v>
      </c>
      <c r="M236" s="638">
        <f>J236*L236</f>
        <v>1158.5</v>
      </c>
    </row>
    <row r="237" spans="1:13" ht="25.5">
      <c r="A237" s="636" t="s">
        <v>292</v>
      </c>
      <c r="B237" s="826" t="s">
        <v>308</v>
      </c>
      <c r="C237" s="827"/>
      <c r="D237" s="827"/>
      <c r="E237" s="827"/>
      <c r="F237" s="827"/>
      <c r="G237" s="828"/>
      <c r="H237" s="828"/>
      <c r="I237" s="829"/>
      <c r="J237" s="830">
        <f>M$62</f>
        <v>6795</v>
      </c>
      <c r="K237" s="829"/>
      <c r="L237" s="637">
        <v>0.35</v>
      </c>
      <c r="M237" s="638">
        <f t="shared" ref="M237" si="25">J237*L237</f>
        <v>2378.25</v>
      </c>
    </row>
    <row r="238" spans="1:13" ht="25.5">
      <c r="A238" s="636" t="s">
        <v>293</v>
      </c>
      <c r="B238" s="826" t="s">
        <v>258</v>
      </c>
      <c r="C238" s="827"/>
      <c r="D238" s="827"/>
      <c r="E238" s="827"/>
      <c r="F238" s="827"/>
      <c r="G238" s="828"/>
      <c r="H238" s="828"/>
      <c r="I238" s="829"/>
      <c r="J238" s="830">
        <f>M$63</f>
        <v>6795</v>
      </c>
      <c r="K238" s="829"/>
      <c r="L238" s="637">
        <v>0.35</v>
      </c>
      <c r="M238" s="638">
        <f>J238*L238</f>
        <v>2378.25</v>
      </c>
    </row>
    <row r="239" spans="1:13" ht="25.5">
      <c r="A239" s="636" t="s">
        <v>294</v>
      </c>
      <c r="B239" s="826" t="s">
        <v>260</v>
      </c>
      <c r="C239" s="827"/>
      <c r="D239" s="827"/>
      <c r="E239" s="827"/>
      <c r="F239" s="827"/>
      <c r="G239" s="828"/>
      <c r="H239" s="828"/>
      <c r="I239" s="829"/>
      <c r="J239" s="830">
        <f>M$64</f>
        <v>10595</v>
      </c>
      <c r="K239" s="829"/>
      <c r="L239" s="637">
        <v>0.35</v>
      </c>
      <c r="M239" s="638">
        <f>J239*L239</f>
        <v>3708.25</v>
      </c>
    </row>
    <row r="240" spans="1:13" ht="25.5">
      <c r="A240" s="636" t="s">
        <v>295</v>
      </c>
      <c r="B240" s="826" t="s">
        <v>262</v>
      </c>
      <c r="C240" s="827"/>
      <c r="D240" s="827"/>
      <c r="E240" s="827"/>
      <c r="F240" s="827"/>
      <c r="G240" s="828"/>
      <c r="H240" s="828"/>
      <c r="I240" s="829"/>
      <c r="J240" s="830">
        <f>M$65</f>
        <v>6170</v>
      </c>
      <c r="K240" s="829"/>
      <c r="L240" s="637">
        <v>0.35</v>
      </c>
      <c r="M240" s="638">
        <f>J240*L240</f>
        <v>2159.5</v>
      </c>
    </row>
    <row r="241" spans="1:13" ht="25.5">
      <c r="A241" s="636" t="s">
        <v>312</v>
      </c>
      <c r="B241" s="826" t="s">
        <v>264</v>
      </c>
      <c r="C241" s="827"/>
      <c r="D241" s="827"/>
      <c r="E241" s="827"/>
      <c r="F241" s="827"/>
      <c r="G241" s="828"/>
      <c r="H241" s="828"/>
      <c r="I241" s="829"/>
      <c r="J241" s="830">
        <f>M$66</f>
        <v>14132.5</v>
      </c>
      <c r="K241" s="829"/>
      <c r="L241" s="637">
        <v>0.35</v>
      </c>
      <c r="M241" s="638">
        <f>J241*L241</f>
        <v>4946.38</v>
      </c>
    </row>
    <row r="242" spans="1:13">
      <c r="A242" s="654"/>
      <c r="B242" s="655" t="s">
        <v>196</v>
      </c>
      <c r="C242" s="656"/>
      <c r="D242" s="656"/>
      <c r="E242" s="656"/>
      <c r="F242" s="656"/>
      <c r="G242" s="534"/>
      <c r="H242" s="534"/>
      <c r="I242" s="534"/>
      <c r="J242" s="534"/>
      <c r="K242" s="534"/>
      <c r="L242" s="534"/>
      <c r="M242" s="657"/>
    </row>
    <row r="243" spans="1:13" ht="25.5">
      <c r="A243" s="636" t="s">
        <v>296</v>
      </c>
      <c r="B243" s="826" t="s">
        <v>267</v>
      </c>
      <c r="C243" s="827"/>
      <c r="D243" s="827"/>
      <c r="E243" s="827"/>
      <c r="F243" s="827"/>
      <c r="G243" s="828"/>
      <c r="H243" s="828"/>
      <c r="I243" s="829"/>
      <c r="J243" s="830">
        <f>M$69</f>
        <v>4200</v>
      </c>
      <c r="K243" s="829"/>
      <c r="L243" s="637">
        <v>0.35</v>
      </c>
      <c r="M243" s="638">
        <f t="shared" ref="M243:M248" si="26">J243*L243</f>
        <v>1470</v>
      </c>
    </row>
    <row r="244" spans="1:13" ht="25.5">
      <c r="A244" s="636" t="s">
        <v>297</v>
      </c>
      <c r="B244" s="826" t="s">
        <v>269</v>
      </c>
      <c r="C244" s="827"/>
      <c r="D244" s="827"/>
      <c r="E244" s="827"/>
      <c r="F244" s="827"/>
      <c r="G244" s="828"/>
      <c r="H244" s="828"/>
      <c r="I244" s="829"/>
      <c r="J244" s="830">
        <f>M$70</f>
        <v>25158</v>
      </c>
      <c r="K244" s="829"/>
      <c r="L244" s="637">
        <v>0.35</v>
      </c>
      <c r="M244" s="638">
        <f t="shared" si="26"/>
        <v>8805.2999999999993</v>
      </c>
    </row>
    <row r="245" spans="1:13" ht="25.5">
      <c r="A245" s="636" t="s">
        <v>288</v>
      </c>
      <c r="B245" s="826" t="s">
        <v>250</v>
      </c>
      <c r="C245" s="827"/>
      <c r="D245" s="827"/>
      <c r="E245" s="827"/>
      <c r="F245" s="827"/>
      <c r="G245" s="828"/>
      <c r="H245" s="828"/>
      <c r="I245" s="829"/>
      <c r="J245" s="830">
        <f>M$71</f>
        <v>24461</v>
      </c>
      <c r="K245" s="829"/>
      <c r="L245" s="637">
        <v>0.35</v>
      </c>
      <c r="M245" s="638">
        <f t="shared" si="26"/>
        <v>8561.35</v>
      </c>
    </row>
    <row r="246" spans="1:13" ht="25.5">
      <c r="A246" s="636" t="s">
        <v>292</v>
      </c>
      <c r="B246" s="826" t="s">
        <v>308</v>
      </c>
      <c r="C246" s="827"/>
      <c r="D246" s="827"/>
      <c r="E246" s="827"/>
      <c r="F246" s="827"/>
      <c r="G246" s="828"/>
      <c r="H246" s="828"/>
      <c r="I246" s="829"/>
      <c r="J246" s="830">
        <f>M$72</f>
        <v>11852</v>
      </c>
      <c r="K246" s="829"/>
      <c r="L246" s="637">
        <v>0.35</v>
      </c>
      <c r="M246" s="638">
        <f t="shared" si="26"/>
        <v>4148.2</v>
      </c>
    </row>
    <row r="247" spans="1:13" ht="25.5">
      <c r="A247" s="636" t="s">
        <v>293</v>
      </c>
      <c r="B247" s="826" t="s">
        <v>258</v>
      </c>
      <c r="C247" s="827"/>
      <c r="D247" s="827"/>
      <c r="E247" s="827"/>
      <c r="F247" s="827"/>
      <c r="G247" s="828"/>
      <c r="H247" s="828"/>
      <c r="I247" s="829"/>
      <c r="J247" s="830">
        <f>M$73</f>
        <v>11852</v>
      </c>
      <c r="K247" s="829"/>
      <c r="L247" s="637">
        <v>0.35</v>
      </c>
      <c r="M247" s="638">
        <f t="shared" si="26"/>
        <v>4148.2</v>
      </c>
    </row>
    <row r="248" spans="1:13" ht="25.5">
      <c r="A248" s="636" t="s">
        <v>294</v>
      </c>
      <c r="B248" s="826" t="s">
        <v>260</v>
      </c>
      <c r="C248" s="827"/>
      <c r="D248" s="827"/>
      <c r="E248" s="827"/>
      <c r="F248" s="827"/>
      <c r="G248" s="828"/>
      <c r="H248" s="828"/>
      <c r="I248" s="829"/>
      <c r="J248" s="830">
        <f>M$74</f>
        <v>16900</v>
      </c>
      <c r="K248" s="829"/>
      <c r="L248" s="637">
        <v>0.35</v>
      </c>
      <c r="M248" s="638">
        <f t="shared" si="26"/>
        <v>5915</v>
      </c>
    </row>
    <row r="249" spans="1:13" ht="13.5" thickBot="1">
      <c r="A249" s="639"/>
      <c r="B249" s="662"/>
      <c r="C249" s="662"/>
      <c r="D249" s="663" t="s">
        <v>22</v>
      </c>
      <c r="E249" s="663"/>
      <c r="F249" s="663"/>
      <c r="G249" s="642"/>
      <c r="H249" s="642"/>
      <c r="I249" s="642"/>
      <c r="J249" s="642"/>
      <c r="K249" s="642"/>
      <c r="L249" s="642"/>
      <c r="M249" s="643">
        <f>SUM(M201:M248)</f>
        <v>794073</v>
      </c>
    </row>
    <row r="250" spans="1:13" ht="13.5" thickBot="1">
      <c r="M250" s="646"/>
    </row>
    <row r="251" spans="1:13">
      <c r="A251" s="633" t="s">
        <v>174</v>
      </c>
      <c r="B251" s="652" t="s">
        <v>529</v>
      </c>
      <c r="C251" s="653"/>
      <c r="D251" s="653"/>
      <c r="E251" s="653"/>
      <c r="F251" s="653"/>
      <c r="G251" s="634"/>
      <c r="H251" s="634"/>
      <c r="I251" s="634"/>
      <c r="J251" s="634"/>
      <c r="K251" s="634"/>
      <c r="L251" s="634"/>
      <c r="M251" s="635"/>
    </row>
    <row r="252" spans="1:13">
      <c r="A252" s="654"/>
      <c r="B252" s="655" t="s">
        <v>299</v>
      </c>
      <c r="C252" s="656"/>
      <c r="D252" s="656"/>
      <c r="E252" s="656"/>
      <c r="F252" s="656"/>
      <c r="G252" s="534"/>
      <c r="H252" s="534"/>
      <c r="I252" s="534"/>
      <c r="J252" s="534"/>
      <c r="K252" s="534"/>
      <c r="L252" s="534"/>
      <c r="M252" s="657"/>
    </row>
    <row r="253" spans="1:13" ht="25.5">
      <c r="A253" s="636" t="s">
        <v>313</v>
      </c>
      <c r="B253" s="826" t="s">
        <v>473</v>
      </c>
      <c r="C253" s="827"/>
      <c r="D253" s="827"/>
      <c r="E253" s="827"/>
      <c r="F253" s="827"/>
      <c r="G253" s="828"/>
      <c r="H253" s="828"/>
      <c r="I253" s="829"/>
      <c r="J253" s="830">
        <f>M$24</f>
        <v>412377.59999999998</v>
      </c>
      <c r="K253" s="829"/>
      <c r="L253" s="637">
        <v>0.22</v>
      </c>
      <c r="M253" s="638">
        <f>L253*J253</f>
        <v>90723.07</v>
      </c>
    </row>
    <row r="254" spans="1:13" ht="25.5">
      <c r="A254" s="636" t="s">
        <v>314</v>
      </c>
      <c r="B254" s="826" t="s">
        <v>304</v>
      </c>
      <c r="C254" s="827"/>
      <c r="D254" s="827"/>
      <c r="E254" s="827"/>
      <c r="F254" s="827"/>
      <c r="G254" s="828"/>
      <c r="H254" s="828"/>
      <c r="I254" s="829"/>
      <c r="J254" s="830">
        <f>M$25</f>
        <v>24487.200000000001</v>
      </c>
      <c r="K254" s="829"/>
      <c r="L254" s="637">
        <v>0.3</v>
      </c>
      <c r="M254" s="638">
        <f t="shared" ref="M254:M257" si="27">J254*L254</f>
        <v>7346.16</v>
      </c>
    </row>
    <row r="255" spans="1:13" ht="25.5">
      <c r="A255" s="636" t="s">
        <v>315</v>
      </c>
      <c r="B255" s="826" t="s">
        <v>265</v>
      </c>
      <c r="C255" s="827"/>
      <c r="D255" s="827"/>
      <c r="E255" s="827"/>
      <c r="F255" s="827"/>
      <c r="G255" s="828"/>
      <c r="H255" s="828"/>
      <c r="I255" s="829"/>
      <c r="J255" s="830">
        <f>M$26</f>
        <v>171871.2</v>
      </c>
      <c r="K255" s="829"/>
      <c r="L255" s="637">
        <v>0.3</v>
      </c>
      <c r="M255" s="638">
        <f t="shared" si="27"/>
        <v>51561.36</v>
      </c>
    </row>
    <row r="256" spans="1:13" ht="25.5">
      <c r="A256" s="636" t="s">
        <v>316</v>
      </c>
      <c r="B256" s="826" t="s">
        <v>309</v>
      </c>
      <c r="C256" s="827"/>
      <c r="D256" s="827"/>
      <c r="E256" s="827"/>
      <c r="F256" s="827"/>
      <c r="G256" s="828"/>
      <c r="H256" s="828"/>
      <c r="I256" s="829"/>
      <c r="J256" s="830">
        <f>M$27</f>
        <v>17192.2</v>
      </c>
      <c r="K256" s="829"/>
      <c r="L256" s="637">
        <v>0.3</v>
      </c>
      <c r="M256" s="638">
        <f t="shared" si="27"/>
        <v>5157.66</v>
      </c>
    </row>
    <row r="257" spans="1:13" ht="25.5">
      <c r="A257" s="636" t="s">
        <v>317</v>
      </c>
      <c r="B257" s="826" t="s">
        <v>305</v>
      </c>
      <c r="C257" s="827"/>
      <c r="D257" s="827"/>
      <c r="E257" s="827"/>
      <c r="F257" s="827"/>
      <c r="G257" s="828"/>
      <c r="H257" s="828"/>
      <c r="I257" s="829"/>
      <c r="J257" s="830">
        <f>M$28</f>
        <v>73811.199999999997</v>
      </c>
      <c r="K257" s="829"/>
      <c r="L257" s="637">
        <v>0.3</v>
      </c>
      <c r="M257" s="638">
        <f t="shared" si="27"/>
        <v>22143.360000000001</v>
      </c>
    </row>
    <row r="258" spans="1:13" ht="25.5">
      <c r="A258" s="636" t="s">
        <v>318</v>
      </c>
      <c r="B258" s="826" t="s">
        <v>252</v>
      </c>
      <c r="C258" s="827"/>
      <c r="D258" s="827"/>
      <c r="E258" s="827"/>
      <c r="F258" s="827"/>
      <c r="G258" s="828"/>
      <c r="H258" s="828"/>
      <c r="I258" s="829"/>
      <c r="J258" s="830">
        <f>M$29</f>
        <v>36981.599999999999</v>
      </c>
      <c r="K258" s="829"/>
      <c r="L258" s="637">
        <v>0.3</v>
      </c>
      <c r="M258" s="638">
        <f>J258*L258</f>
        <v>11094.48</v>
      </c>
    </row>
    <row r="259" spans="1:13" ht="25.5">
      <c r="A259" s="636" t="s">
        <v>319</v>
      </c>
      <c r="B259" s="826" t="s">
        <v>254</v>
      </c>
      <c r="C259" s="827"/>
      <c r="D259" s="827"/>
      <c r="E259" s="827"/>
      <c r="F259" s="827"/>
      <c r="G259" s="828"/>
      <c r="H259" s="828"/>
      <c r="I259" s="829"/>
      <c r="J259" s="830">
        <f>M$30</f>
        <v>36981.599999999999</v>
      </c>
      <c r="K259" s="829"/>
      <c r="L259" s="637">
        <v>0.3</v>
      </c>
      <c r="M259" s="638">
        <f>J259*L259</f>
        <v>11094.48</v>
      </c>
    </row>
    <row r="260" spans="1:13" ht="25.5">
      <c r="A260" s="636" t="s">
        <v>320</v>
      </c>
      <c r="B260" s="826" t="s">
        <v>306</v>
      </c>
      <c r="C260" s="827"/>
      <c r="D260" s="827"/>
      <c r="E260" s="827"/>
      <c r="F260" s="827"/>
      <c r="G260" s="828"/>
      <c r="H260" s="828"/>
      <c r="I260" s="829"/>
      <c r="J260" s="830">
        <f>M$31</f>
        <v>36966.400000000001</v>
      </c>
      <c r="K260" s="829"/>
      <c r="L260" s="637">
        <v>0.3</v>
      </c>
      <c r="M260" s="638">
        <f>J260*L260</f>
        <v>11089.92</v>
      </c>
    </row>
    <row r="261" spans="1:13" ht="25.5">
      <c r="A261" s="636" t="s">
        <v>321</v>
      </c>
      <c r="B261" s="826" t="s">
        <v>308</v>
      </c>
      <c r="C261" s="827"/>
      <c r="D261" s="827"/>
      <c r="E261" s="827"/>
      <c r="F261" s="827"/>
      <c r="G261" s="828"/>
      <c r="H261" s="828"/>
      <c r="I261" s="829"/>
      <c r="J261" s="830">
        <f>M$32</f>
        <v>54963.199999999997</v>
      </c>
      <c r="K261" s="829"/>
      <c r="L261" s="637">
        <v>0.3</v>
      </c>
      <c r="M261" s="638">
        <f t="shared" ref="M261" si="28">J261*L261</f>
        <v>16488.96</v>
      </c>
    </row>
    <row r="262" spans="1:13" ht="25.5">
      <c r="A262" s="636" t="s">
        <v>322</v>
      </c>
      <c r="B262" s="826" t="s">
        <v>258</v>
      </c>
      <c r="C262" s="827"/>
      <c r="D262" s="827"/>
      <c r="E262" s="827"/>
      <c r="F262" s="827"/>
      <c r="G262" s="828"/>
      <c r="H262" s="828"/>
      <c r="I262" s="829"/>
      <c r="J262" s="830">
        <f>M$33</f>
        <v>54963.199999999997</v>
      </c>
      <c r="K262" s="829"/>
      <c r="L262" s="637">
        <v>0.3</v>
      </c>
      <c r="M262" s="638">
        <f>J262*L262</f>
        <v>16488.96</v>
      </c>
    </row>
    <row r="263" spans="1:13" ht="25.5">
      <c r="A263" s="636" t="s">
        <v>323</v>
      </c>
      <c r="B263" s="826" t="s">
        <v>260</v>
      </c>
      <c r="C263" s="827"/>
      <c r="D263" s="827"/>
      <c r="E263" s="827"/>
      <c r="F263" s="827"/>
      <c r="G263" s="828"/>
      <c r="H263" s="828"/>
      <c r="I263" s="829"/>
      <c r="J263" s="830">
        <f>M$34</f>
        <v>54963.199999999997</v>
      </c>
      <c r="K263" s="829"/>
      <c r="L263" s="637">
        <v>0.3</v>
      </c>
      <c r="M263" s="638">
        <f>J263*L263</f>
        <v>16488.96</v>
      </c>
    </row>
    <row r="264" spans="1:13" ht="25.5">
      <c r="A264" s="636" t="s">
        <v>324</v>
      </c>
      <c r="B264" s="826" t="s">
        <v>262</v>
      </c>
      <c r="C264" s="827"/>
      <c r="D264" s="827"/>
      <c r="E264" s="827"/>
      <c r="F264" s="827"/>
      <c r="G264" s="828"/>
      <c r="H264" s="828"/>
      <c r="I264" s="829"/>
      <c r="J264" s="830">
        <f>M$35</f>
        <v>36981.599999999999</v>
      </c>
      <c r="K264" s="829"/>
      <c r="L264" s="637">
        <v>0.3</v>
      </c>
      <c r="M264" s="638">
        <f>J264*L264</f>
        <v>11094.48</v>
      </c>
    </row>
    <row r="265" spans="1:13" ht="25.5">
      <c r="A265" s="636" t="s">
        <v>325</v>
      </c>
      <c r="B265" s="826" t="s">
        <v>264</v>
      </c>
      <c r="C265" s="827"/>
      <c r="D265" s="827"/>
      <c r="E265" s="827"/>
      <c r="F265" s="827"/>
      <c r="G265" s="828"/>
      <c r="H265" s="828"/>
      <c r="I265" s="829"/>
      <c r="J265" s="830">
        <f>M$36</f>
        <v>73841.600000000006</v>
      </c>
      <c r="K265" s="829"/>
      <c r="L265" s="637">
        <v>0.3</v>
      </c>
      <c r="M265" s="638">
        <f>J265*L265</f>
        <v>22152.48</v>
      </c>
    </row>
    <row r="266" spans="1:13">
      <c r="A266" s="654"/>
      <c r="B266" s="655" t="s">
        <v>300</v>
      </c>
      <c r="C266" s="656"/>
      <c r="D266" s="656"/>
      <c r="E266" s="656"/>
      <c r="F266" s="656"/>
      <c r="G266" s="534"/>
      <c r="H266" s="534"/>
      <c r="I266" s="534"/>
      <c r="J266" s="534"/>
      <c r="K266" s="534"/>
      <c r="L266" s="534"/>
      <c r="M266" s="657"/>
    </row>
    <row r="267" spans="1:13" ht="25.5">
      <c r="A267" s="636" t="s">
        <v>313</v>
      </c>
      <c r="B267" s="826" t="s">
        <v>473</v>
      </c>
      <c r="C267" s="827"/>
      <c r="D267" s="827"/>
      <c r="E267" s="827"/>
      <c r="F267" s="827"/>
      <c r="G267" s="828"/>
      <c r="H267" s="828"/>
      <c r="I267" s="829"/>
      <c r="J267" s="830">
        <f>M$39</f>
        <v>408732.4</v>
      </c>
      <c r="K267" s="829"/>
      <c r="L267" s="637">
        <v>0.22</v>
      </c>
      <c r="M267" s="638">
        <f>L267*J267</f>
        <v>89921.13</v>
      </c>
    </row>
    <row r="268" spans="1:13" ht="25.5">
      <c r="A268" s="636" t="s">
        <v>314</v>
      </c>
      <c r="B268" s="826" t="s">
        <v>304</v>
      </c>
      <c r="C268" s="827"/>
      <c r="D268" s="827"/>
      <c r="E268" s="827"/>
      <c r="F268" s="827"/>
      <c r="G268" s="828"/>
      <c r="H268" s="828"/>
      <c r="I268" s="829"/>
      <c r="J268" s="830">
        <f>M$40</f>
        <v>54129.599999999999</v>
      </c>
      <c r="K268" s="829"/>
      <c r="L268" s="637">
        <v>0.3</v>
      </c>
      <c r="M268" s="638">
        <f t="shared" ref="M268:M271" si="29">J268*L268</f>
        <v>16238.88</v>
      </c>
    </row>
    <row r="269" spans="1:13" ht="25.5">
      <c r="A269" s="636" t="s">
        <v>315</v>
      </c>
      <c r="B269" s="826" t="s">
        <v>265</v>
      </c>
      <c r="C269" s="827"/>
      <c r="D269" s="827"/>
      <c r="E269" s="827"/>
      <c r="F269" s="827"/>
      <c r="G269" s="828"/>
      <c r="H269" s="828"/>
      <c r="I269" s="829"/>
      <c r="J269" s="830">
        <f>M$41</f>
        <v>311095.8</v>
      </c>
      <c r="K269" s="829"/>
      <c r="L269" s="637">
        <v>0.3</v>
      </c>
      <c r="M269" s="638">
        <f t="shared" si="29"/>
        <v>93328.74</v>
      </c>
    </row>
    <row r="270" spans="1:13" ht="25.5">
      <c r="A270" s="636" t="s">
        <v>316</v>
      </c>
      <c r="B270" s="826" t="s">
        <v>309</v>
      </c>
      <c r="C270" s="827"/>
      <c r="D270" s="827"/>
      <c r="E270" s="827"/>
      <c r="F270" s="827"/>
      <c r="G270" s="828"/>
      <c r="H270" s="828"/>
      <c r="I270" s="829"/>
      <c r="J270" s="830">
        <f>M$42</f>
        <v>31109.8</v>
      </c>
      <c r="K270" s="829"/>
      <c r="L270" s="637">
        <v>0.3</v>
      </c>
      <c r="M270" s="638">
        <f t="shared" si="29"/>
        <v>9332.94</v>
      </c>
    </row>
    <row r="271" spans="1:13" ht="25.5">
      <c r="A271" s="636" t="s">
        <v>317</v>
      </c>
      <c r="B271" s="826" t="s">
        <v>305</v>
      </c>
      <c r="C271" s="827"/>
      <c r="D271" s="827"/>
      <c r="E271" s="827"/>
      <c r="F271" s="827"/>
      <c r="G271" s="828"/>
      <c r="H271" s="828"/>
      <c r="I271" s="829"/>
      <c r="J271" s="830">
        <f>M$43</f>
        <v>67601</v>
      </c>
      <c r="K271" s="829"/>
      <c r="L271" s="637">
        <v>0.3</v>
      </c>
      <c r="M271" s="638">
        <f t="shared" si="29"/>
        <v>20280.3</v>
      </c>
    </row>
    <row r="272" spans="1:13" ht="25.5">
      <c r="A272" s="636" t="s">
        <v>318</v>
      </c>
      <c r="B272" s="826" t="s">
        <v>252</v>
      </c>
      <c r="C272" s="827"/>
      <c r="D272" s="827"/>
      <c r="E272" s="827"/>
      <c r="F272" s="827"/>
      <c r="G272" s="828"/>
      <c r="H272" s="828"/>
      <c r="I272" s="829"/>
      <c r="J272" s="830">
        <f>M$44</f>
        <v>12881</v>
      </c>
      <c r="K272" s="829"/>
      <c r="L272" s="637">
        <v>0.3</v>
      </c>
      <c r="M272" s="638">
        <f>J272*L272</f>
        <v>3864.3</v>
      </c>
    </row>
    <row r="273" spans="1:13" ht="25.5">
      <c r="A273" s="636" t="s">
        <v>319</v>
      </c>
      <c r="B273" s="826" t="s">
        <v>254</v>
      </c>
      <c r="C273" s="827"/>
      <c r="D273" s="827"/>
      <c r="E273" s="827"/>
      <c r="F273" s="827"/>
      <c r="G273" s="828"/>
      <c r="H273" s="828"/>
      <c r="I273" s="829"/>
      <c r="J273" s="830">
        <f>M$45</f>
        <v>12881</v>
      </c>
      <c r="K273" s="829"/>
      <c r="L273" s="637">
        <v>0.3</v>
      </c>
      <c r="M273" s="638">
        <f>J273*L273</f>
        <v>3864.3</v>
      </c>
    </row>
    <row r="274" spans="1:13" ht="25.5">
      <c r="A274" s="636" t="s">
        <v>320</v>
      </c>
      <c r="B274" s="826" t="s">
        <v>306</v>
      </c>
      <c r="C274" s="827"/>
      <c r="D274" s="827"/>
      <c r="E274" s="827"/>
      <c r="F274" s="827"/>
      <c r="G274" s="828"/>
      <c r="H274" s="828"/>
      <c r="I274" s="829"/>
      <c r="J274" s="830">
        <f>M$46</f>
        <v>12881</v>
      </c>
      <c r="K274" s="829"/>
      <c r="L274" s="637">
        <v>0.3</v>
      </c>
      <c r="M274" s="638">
        <f>J274*L274</f>
        <v>3864.3</v>
      </c>
    </row>
    <row r="275" spans="1:13" ht="25.5">
      <c r="A275" s="636" t="s">
        <v>321</v>
      </c>
      <c r="B275" s="826" t="s">
        <v>308</v>
      </c>
      <c r="C275" s="827"/>
      <c r="D275" s="827"/>
      <c r="E275" s="827"/>
      <c r="F275" s="827"/>
      <c r="G275" s="828"/>
      <c r="H275" s="828"/>
      <c r="I275" s="829"/>
      <c r="J275" s="830">
        <f>M$47</f>
        <v>32736</v>
      </c>
      <c r="K275" s="829"/>
      <c r="L275" s="637">
        <v>0.3</v>
      </c>
      <c r="M275" s="638">
        <f t="shared" ref="M275" si="30">J275*L275</f>
        <v>9820.7999999999993</v>
      </c>
    </row>
    <row r="276" spans="1:13" ht="25.5">
      <c r="A276" s="636" t="s">
        <v>322</v>
      </c>
      <c r="B276" s="826" t="s">
        <v>258</v>
      </c>
      <c r="C276" s="827"/>
      <c r="D276" s="827"/>
      <c r="E276" s="827"/>
      <c r="F276" s="827"/>
      <c r="G276" s="828"/>
      <c r="H276" s="828"/>
      <c r="I276" s="829"/>
      <c r="J276" s="830">
        <f>M$48</f>
        <v>32736</v>
      </c>
      <c r="K276" s="829"/>
      <c r="L276" s="637">
        <v>0.3</v>
      </c>
      <c r="M276" s="638">
        <f>J276*L276</f>
        <v>9820.7999999999993</v>
      </c>
    </row>
    <row r="277" spans="1:13" ht="25.5">
      <c r="A277" s="636" t="s">
        <v>323</v>
      </c>
      <c r="B277" s="826" t="s">
        <v>260</v>
      </c>
      <c r="C277" s="827"/>
      <c r="D277" s="827"/>
      <c r="E277" s="827"/>
      <c r="F277" s="827"/>
      <c r="G277" s="828"/>
      <c r="H277" s="828"/>
      <c r="I277" s="829"/>
      <c r="J277" s="830">
        <f>M$49</f>
        <v>44014.2</v>
      </c>
      <c r="K277" s="829"/>
      <c r="L277" s="637">
        <v>0.3</v>
      </c>
      <c r="M277" s="638">
        <f>J277*L277</f>
        <v>13204.26</v>
      </c>
    </row>
    <row r="278" spans="1:13" ht="25.5">
      <c r="A278" s="636" t="s">
        <v>324</v>
      </c>
      <c r="B278" s="826" t="s">
        <v>262</v>
      </c>
      <c r="C278" s="827"/>
      <c r="D278" s="827"/>
      <c r="E278" s="827"/>
      <c r="F278" s="827"/>
      <c r="G278" s="828"/>
      <c r="H278" s="828"/>
      <c r="I278" s="829"/>
      <c r="J278" s="830">
        <f>M$50</f>
        <v>23766</v>
      </c>
      <c r="K278" s="829"/>
      <c r="L278" s="637">
        <v>0.3</v>
      </c>
      <c r="M278" s="638">
        <f>J278*L278</f>
        <v>7129.8</v>
      </c>
    </row>
    <row r="279" spans="1:13" ht="25.5">
      <c r="A279" s="636" t="s">
        <v>325</v>
      </c>
      <c r="B279" s="826" t="s">
        <v>264</v>
      </c>
      <c r="C279" s="827"/>
      <c r="D279" s="827"/>
      <c r="E279" s="827"/>
      <c r="F279" s="827"/>
      <c r="G279" s="828"/>
      <c r="H279" s="828"/>
      <c r="I279" s="829"/>
      <c r="J279" s="830">
        <f>M$51</f>
        <v>68997.399999999994</v>
      </c>
      <c r="K279" s="829"/>
      <c r="L279" s="637">
        <v>0.3</v>
      </c>
      <c r="M279" s="638">
        <f>J279*L279</f>
        <v>20699.22</v>
      </c>
    </row>
    <row r="280" spans="1:13">
      <c r="A280" s="658"/>
      <c r="B280" s="659" t="s">
        <v>301</v>
      </c>
      <c r="C280" s="660"/>
      <c r="D280" s="660"/>
      <c r="E280" s="660"/>
      <c r="F280" s="660"/>
      <c r="G280" s="595"/>
      <c r="H280" s="595"/>
      <c r="I280" s="595"/>
      <c r="J280" s="595"/>
      <c r="K280" s="595"/>
      <c r="L280" s="595"/>
      <c r="M280" s="661"/>
    </row>
    <row r="281" spans="1:13" ht="25.5">
      <c r="A281" s="636" t="s">
        <v>313</v>
      </c>
      <c r="B281" s="826" t="s">
        <v>473</v>
      </c>
      <c r="C281" s="827"/>
      <c r="D281" s="827"/>
      <c r="E281" s="827"/>
      <c r="F281" s="827"/>
      <c r="G281" s="828"/>
      <c r="H281" s="828"/>
      <c r="I281" s="829"/>
      <c r="J281" s="830">
        <f>M$54</f>
        <v>89900</v>
      </c>
      <c r="K281" s="829"/>
      <c r="L281" s="637">
        <v>0.22</v>
      </c>
      <c r="M281" s="638">
        <f>L281*J281</f>
        <v>19778</v>
      </c>
    </row>
    <row r="282" spans="1:13" ht="25.5">
      <c r="A282" s="636" t="s">
        <v>314</v>
      </c>
      <c r="B282" s="826" t="s">
        <v>304</v>
      </c>
      <c r="C282" s="827"/>
      <c r="D282" s="827"/>
      <c r="E282" s="827"/>
      <c r="F282" s="827"/>
      <c r="G282" s="828"/>
      <c r="H282" s="828"/>
      <c r="I282" s="829"/>
      <c r="J282" s="830">
        <f>M$55</f>
        <v>12082.5</v>
      </c>
      <c r="K282" s="829"/>
      <c r="L282" s="637">
        <v>0.3</v>
      </c>
      <c r="M282" s="638">
        <f t="shared" ref="M282:M285" si="31">J282*L282</f>
        <v>3624.75</v>
      </c>
    </row>
    <row r="283" spans="1:13" ht="25.5">
      <c r="A283" s="636" t="s">
        <v>315</v>
      </c>
      <c r="B283" s="826" t="s">
        <v>265</v>
      </c>
      <c r="C283" s="827"/>
      <c r="D283" s="827"/>
      <c r="E283" s="827"/>
      <c r="F283" s="827"/>
      <c r="G283" s="828"/>
      <c r="H283" s="828"/>
      <c r="I283" s="829"/>
      <c r="J283" s="830">
        <f>M$56</f>
        <v>58447.5</v>
      </c>
      <c r="K283" s="829"/>
      <c r="L283" s="637">
        <v>0.3</v>
      </c>
      <c r="M283" s="638">
        <f t="shared" si="31"/>
        <v>17534.25</v>
      </c>
    </row>
    <row r="284" spans="1:13" ht="25.5">
      <c r="A284" s="636" t="s">
        <v>316</v>
      </c>
      <c r="B284" s="826" t="s">
        <v>309</v>
      </c>
      <c r="C284" s="827"/>
      <c r="D284" s="827"/>
      <c r="E284" s="827"/>
      <c r="F284" s="827"/>
      <c r="G284" s="828"/>
      <c r="H284" s="828"/>
      <c r="I284" s="829"/>
      <c r="J284" s="830">
        <f>M$57</f>
        <v>5847.5</v>
      </c>
      <c r="K284" s="829"/>
      <c r="L284" s="637">
        <v>0.3</v>
      </c>
      <c r="M284" s="638">
        <f t="shared" si="31"/>
        <v>1754.25</v>
      </c>
    </row>
    <row r="285" spans="1:13" ht="25.5">
      <c r="A285" s="636" t="s">
        <v>317</v>
      </c>
      <c r="B285" s="826" t="s">
        <v>305</v>
      </c>
      <c r="C285" s="827"/>
      <c r="D285" s="827"/>
      <c r="E285" s="827"/>
      <c r="F285" s="827"/>
      <c r="G285" s="828"/>
      <c r="H285" s="828"/>
      <c r="I285" s="829"/>
      <c r="J285" s="830">
        <f>M$58</f>
        <v>13840</v>
      </c>
      <c r="K285" s="829"/>
      <c r="L285" s="637">
        <v>0.3</v>
      </c>
      <c r="M285" s="638">
        <f t="shared" si="31"/>
        <v>4152</v>
      </c>
    </row>
    <row r="286" spans="1:13" ht="25.5">
      <c r="A286" s="636" t="s">
        <v>318</v>
      </c>
      <c r="B286" s="826" t="s">
        <v>252</v>
      </c>
      <c r="C286" s="827"/>
      <c r="D286" s="827"/>
      <c r="E286" s="827"/>
      <c r="F286" s="827"/>
      <c r="G286" s="828"/>
      <c r="H286" s="828"/>
      <c r="I286" s="829"/>
      <c r="J286" s="830">
        <f>M$59</f>
        <v>3310</v>
      </c>
      <c r="K286" s="829"/>
      <c r="L286" s="637">
        <v>0.3</v>
      </c>
      <c r="M286" s="638">
        <f>J286*L286</f>
        <v>993</v>
      </c>
    </row>
    <row r="287" spans="1:13" ht="25.5">
      <c r="A287" s="636" t="s">
        <v>319</v>
      </c>
      <c r="B287" s="826" t="s">
        <v>254</v>
      </c>
      <c r="C287" s="827"/>
      <c r="D287" s="827"/>
      <c r="E287" s="827"/>
      <c r="F287" s="827"/>
      <c r="G287" s="828"/>
      <c r="H287" s="828"/>
      <c r="I287" s="829"/>
      <c r="J287" s="830">
        <f>M$60</f>
        <v>3477.5</v>
      </c>
      <c r="K287" s="829"/>
      <c r="L287" s="637">
        <v>0.3</v>
      </c>
      <c r="M287" s="638">
        <f>J287*L287</f>
        <v>1043.25</v>
      </c>
    </row>
    <row r="288" spans="1:13" ht="25.5">
      <c r="A288" s="636" t="s">
        <v>320</v>
      </c>
      <c r="B288" s="826" t="s">
        <v>306</v>
      </c>
      <c r="C288" s="827"/>
      <c r="D288" s="827"/>
      <c r="E288" s="827"/>
      <c r="F288" s="827"/>
      <c r="G288" s="828"/>
      <c r="H288" s="828"/>
      <c r="I288" s="829"/>
      <c r="J288" s="830">
        <f>M$61</f>
        <v>3310</v>
      </c>
      <c r="K288" s="829"/>
      <c r="L288" s="637">
        <v>0.3</v>
      </c>
      <c r="M288" s="638">
        <f>J288*L288</f>
        <v>993</v>
      </c>
    </row>
    <row r="289" spans="1:15" ht="25.5">
      <c r="A289" s="636" t="s">
        <v>321</v>
      </c>
      <c r="B289" s="826" t="s">
        <v>308</v>
      </c>
      <c r="C289" s="827"/>
      <c r="D289" s="827"/>
      <c r="E289" s="827"/>
      <c r="F289" s="827"/>
      <c r="G289" s="828"/>
      <c r="H289" s="828"/>
      <c r="I289" s="829"/>
      <c r="J289" s="830">
        <f>M$62</f>
        <v>6795</v>
      </c>
      <c r="K289" s="829"/>
      <c r="L289" s="637">
        <v>0.3</v>
      </c>
      <c r="M289" s="638">
        <f t="shared" ref="M289" si="32">J289*L289</f>
        <v>2038.5</v>
      </c>
    </row>
    <row r="290" spans="1:15" ht="25.5">
      <c r="A290" s="636" t="s">
        <v>322</v>
      </c>
      <c r="B290" s="826" t="s">
        <v>258</v>
      </c>
      <c r="C290" s="827"/>
      <c r="D290" s="827"/>
      <c r="E290" s="827"/>
      <c r="F290" s="827"/>
      <c r="G290" s="828"/>
      <c r="H290" s="828"/>
      <c r="I290" s="829"/>
      <c r="J290" s="830">
        <f>M$63</f>
        <v>6795</v>
      </c>
      <c r="K290" s="829"/>
      <c r="L290" s="637">
        <v>0.3</v>
      </c>
      <c r="M290" s="638">
        <f>J290*L290</f>
        <v>2038.5</v>
      </c>
    </row>
    <row r="291" spans="1:15" ht="25.5">
      <c r="A291" s="636" t="s">
        <v>323</v>
      </c>
      <c r="B291" s="826" t="s">
        <v>260</v>
      </c>
      <c r="C291" s="827"/>
      <c r="D291" s="827"/>
      <c r="E291" s="827"/>
      <c r="F291" s="827"/>
      <c r="G291" s="828"/>
      <c r="H291" s="828"/>
      <c r="I291" s="829"/>
      <c r="J291" s="830">
        <f>M$64</f>
        <v>10595</v>
      </c>
      <c r="K291" s="829"/>
      <c r="L291" s="637">
        <v>0.3</v>
      </c>
      <c r="M291" s="638">
        <f>J291*L291</f>
        <v>3178.5</v>
      </c>
    </row>
    <row r="292" spans="1:15" ht="25.5">
      <c r="A292" s="636" t="s">
        <v>324</v>
      </c>
      <c r="B292" s="826" t="s">
        <v>262</v>
      </c>
      <c r="C292" s="827"/>
      <c r="D292" s="827"/>
      <c r="E292" s="827"/>
      <c r="F292" s="827"/>
      <c r="G292" s="828"/>
      <c r="H292" s="828"/>
      <c r="I292" s="829"/>
      <c r="J292" s="830">
        <f>M$65</f>
        <v>6170</v>
      </c>
      <c r="K292" s="829"/>
      <c r="L292" s="637">
        <v>0.3</v>
      </c>
      <c r="M292" s="638">
        <f>J292*L292</f>
        <v>1851</v>
      </c>
    </row>
    <row r="293" spans="1:15" ht="25.5">
      <c r="A293" s="636" t="s">
        <v>325</v>
      </c>
      <c r="B293" s="826" t="s">
        <v>264</v>
      </c>
      <c r="C293" s="827"/>
      <c r="D293" s="827"/>
      <c r="E293" s="827"/>
      <c r="F293" s="827"/>
      <c r="G293" s="828"/>
      <c r="H293" s="828"/>
      <c r="I293" s="829"/>
      <c r="J293" s="830">
        <f>M$66</f>
        <v>14132.5</v>
      </c>
      <c r="K293" s="829"/>
      <c r="L293" s="637">
        <v>0.3</v>
      </c>
      <c r="M293" s="638">
        <f>J293*L293</f>
        <v>4239.75</v>
      </c>
    </row>
    <row r="294" spans="1:15">
      <c r="A294" s="654"/>
      <c r="B294" s="655" t="s">
        <v>196</v>
      </c>
      <c r="C294" s="656"/>
      <c r="D294" s="656"/>
      <c r="E294" s="656"/>
      <c r="F294" s="656"/>
      <c r="G294" s="534"/>
      <c r="H294" s="534"/>
      <c r="I294" s="534"/>
      <c r="J294" s="534"/>
      <c r="K294" s="534"/>
      <c r="L294" s="534"/>
      <c r="M294" s="657"/>
    </row>
    <row r="295" spans="1:15" ht="25.5">
      <c r="A295" s="636" t="s">
        <v>326</v>
      </c>
      <c r="B295" s="826" t="s">
        <v>267</v>
      </c>
      <c r="C295" s="827"/>
      <c r="D295" s="827"/>
      <c r="E295" s="827"/>
      <c r="F295" s="827"/>
      <c r="G295" s="828"/>
      <c r="H295" s="828"/>
      <c r="I295" s="829"/>
      <c r="J295" s="830">
        <f>M$69</f>
        <v>4200</v>
      </c>
      <c r="K295" s="829"/>
      <c r="L295" s="637">
        <v>0.3</v>
      </c>
      <c r="M295" s="638">
        <f t="shared" ref="M295:M300" si="33">J295*L295</f>
        <v>1260</v>
      </c>
    </row>
    <row r="296" spans="1:15" ht="25.5">
      <c r="A296" s="636" t="s">
        <v>327</v>
      </c>
      <c r="B296" s="826" t="s">
        <v>269</v>
      </c>
      <c r="C296" s="827"/>
      <c r="D296" s="827"/>
      <c r="E296" s="827"/>
      <c r="F296" s="827"/>
      <c r="G296" s="828"/>
      <c r="H296" s="828"/>
      <c r="I296" s="829"/>
      <c r="J296" s="830">
        <f>M$70</f>
        <v>25158</v>
      </c>
      <c r="K296" s="829"/>
      <c r="L296" s="637">
        <v>0.3</v>
      </c>
      <c r="M296" s="638">
        <f t="shared" si="33"/>
        <v>7547.4</v>
      </c>
    </row>
    <row r="297" spans="1:15" ht="25.5">
      <c r="A297" s="636" t="s">
        <v>317</v>
      </c>
      <c r="B297" s="826" t="s">
        <v>250</v>
      </c>
      <c r="C297" s="827"/>
      <c r="D297" s="827"/>
      <c r="E297" s="827"/>
      <c r="F297" s="827"/>
      <c r="G297" s="828"/>
      <c r="H297" s="828"/>
      <c r="I297" s="829"/>
      <c r="J297" s="830">
        <f>M$71</f>
        <v>24461</v>
      </c>
      <c r="K297" s="829"/>
      <c r="L297" s="637">
        <v>0.3</v>
      </c>
      <c r="M297" s="638">
        <f t="shared" si="33"/>
        <v>7338.3</v>
      </c>
    </row>
    <row r="298" spans="1:15" ht="25.5">
      <c r="A298" s="636" t="s">
        <v>321</v>
      </c>
      <c r="B298" s="826" t="s">
        <v>308</v>
      </c>
      <c r="C298" s="827"/>
      <c r="D298" s="827"/>
      <c r="E298" s="827"/>
      <c r="F298" s="827"/>
      <c r="G298" s="828"/>
      <c r="H298" s="828"/>
      <c r="I298" s="829"/>
      <c r="J298" s="830">
        <f>M$72</f>
        <v>11852</v>
      </c>
      <c r="K298" s="829"/>
      <c r="L298" s="637">
        <v>0.3</v>
      </c>
      <c r="M298" s="638">
        <f t="shared" si="33"/>
        <v>3555.6</v>
      </c>
    </row>
    <row r="299" spans="1:15" ht="25.5">
      <c r="A299" s="636" t="s">
        <v>322</v>
      </c>
      <c r="B299" s="826" t="s">
        <v>258</v>
      </c>
      <c r="C299" s="827"/>
      <c r="D299" s="827"/>
      <c r="E299" s="827"/>
      <c r="F299" s="827"/>
      <c r="G299" s="828"/>
      <c r="H299" s="828"/>
      <c r="I299" s="829"/>
      <c r="J299" s="830">
        <f>M$73</f>
        <v>11852</v>
      </c>
      <c r="K299" s="829"/>
      <c r="L299" s="637">
        <v>0.3</v>
      </c>
      <c r="M299" s="638">
        <f t="shared" si="33"/>
        <v>3555.6</v>
      </c>
    </row>
    <row r="300" spans="1:15" ht="25.5">
      <c r="A300" s="636" t="s">
        <v>323</v>
      </c>
      <c r="B300" s="826" t="s">
        <v>260</v>
      </c>
      <c r="C300" s="827"/>
      <c r="D300" s="827"/>
      <c r="E300" s="827"/>
      <c r="F300" s="827"/>
      <c r="G300" s="828"/>
      <c r="H300" s="828"/>
      <c r="I300" s="829"/>
      <c r="J300" s="830">
        <f>M$74</f>
        <v>16900</v>
      </c>
      <c r="K300" s="829"/>
      <c r="L300" s="637">
        <v>0.3</v>
      </c>
      <c r="M300" s="638">
        <f t="shared" si="33"/>
        <v>5070</v>
      </c>
    </row>
    <row r="301" spans="1:15" ht="13.5" thickBot="1">
      <c r="A301" s="639"/>
      <c r="B301" s="662"/>
      <c r="C301" s="662"/>
      <c r="D301" s="663" t="s">
        <v>22</v>
      </c>
      <c r="E301" s="663"/>
      <c r="F301" s="663"/>
      <c r="G301" s="642"/>
      <c r="H301" s="642"/>
      <c r="I301" s="642"/>
      <c r="J301" s="642"/>
      <c r="K301" s="642"/>
      <c r="L301" s="642"/>
      <c r="M301" s="643">
        <f>SUM(M253:M300)</f>
        <v>685839.75</v>
      </c>
      <c r="N301" s="665"/>
      <c r="O301" s="665"/>
    </row>
    <row r="302" spans="1:15">
      <c r="A302" s="571"/>
      <c r="B302" s="571"/>
      <c r="C302" s="571"/>
      <c r="D302" s="571"/>
      <c r="E302" s="571"/>
      <c r="F302" s="571"/>
      <c r="G302" s="571"/>
      <c r="H302" s="571"/>
      <c r="I302" s="571"/>
      <c r="J302" s="571"/>
      <c r="K302" s="571"/>
    </row>
    <row r="303" spans="1:15" ht="13.5" thickBot="1">
      <c r="A303" s="571"/>
      <c r="B303" s="571"/>
      <c r="C303" s="571"/>
      <c r="D303" s="571"/>
      <c r="E303" s="571"/>
      <c r="F303" s="571"/>
      <c r="G303" s="571"/>
      <c r="H303" s="571"/>
      <c r="I303" s="571"/>
      <c r="J303" s="571"/>
      <c r="K303" s="571"/>
    </row>
    <row r="304" spans="1:15" ht="23.25" thickBot="1">
      <c r="A304" s="588" t="s">
        <v>502</v>
      </c>
      <c r="B304" s="833" t="s">
        <v>533</v>
      </c>
      <c r="C304" s="833"/>
      <c r="D304" s="833"/>
      <c r="E304" s="833"/>
      <c r="F304" s="833"/>
      <c r="G304" s="833"/>
      <c r="H304" s="833"/>
      <c r="I304" s="833"/>
      <c r="J304" s="833"/>
      <c r="K304" s="833"/>
      <c r="L304" s="833"/>
      <c r="M304" s="834"/>
    </row>
    <row r="305" spans="1:13">
      <c r="A305" s="590" t="s">
        <v>141</v>
      </c>
      <c r="B305" s="616" t="s">
        <v>28</v>
      </c>
      <c r="C305" s="617"/>
      <c r="D305" s="617"/>
      <c r="E305" s="617"/>
      <c r="F305" s="617"/>
      <c r="G305" s="618"/>
      <c r="H305" s="619"/>
      <c r="I305" s="591" t="s">
        <v>142</v>
      </c>
      <c r="J305" s="592" t="s">
        <v>143</v>
      </c>
      <c r="K305" s="591" t="s">
        <v>144</v>
      </c>
      <c r="L305" s="835" t="s">
        <v>145</v>
      </c>
      <c r="M305" s="836"/>
    </row>
    <row r="306" spans="1:13">
      <c r="A306" s="614" t="s">
        <v>503</v>
      </c>
      <c r="B306" s="837" t="s">
        <v>504</v>
      </c>
      <c r="C306" s="838"/>
      <c r="D306" s="838"/>
      <c r="E306" s="838"/>
      <c r="F306" s="838"/>
      <c r="G306" s="623"/>
      <c r="H306" s="621"/>
      <c r="I306" s="615" t="s">
        <v>50</v>
      </c>
      <c r="J306" s="767">
        <v>541394.54</v>
      </c>
      <c r="K306" s="598">
        <v>1</v>
      </c>
      <c r="L306" s="808">
        <f t="shared" ref="L306" si="34">J306*K306</f>
        <v>541394.54</v>
      </c>
      <c r="M306" s="809"/>
    </row>
    <row r="307" spans="1:13">
      <c r="A307" s="614" t="s">
        <v>503</v>
      </c>
      <c r="B307" s="810" t="s">
        <v>505</v>
      </c>
      <c r="C307" s="811"/>
      <c r="D307" s="811"/>
      <c r="E307" s="811"/>
      <c r="F307" s="811"/>
      <c r="G307" s="595"/>
      <c r="H307" s="596"/>
      <c r="I307" s="615" t="s">
        <v>50</v>
      </c>
      <c r="J307" s="767" t="s">
        <v>119</v>
      </c>
      <c r="K307" s="598">
        <v>1</v>
      </c>
      <c r="L307" s="808">
        <v>0</v>
      </c>
      <c r="M307" s="809"/>
    </row>
    <row r="308" spans="1:13">
      <c r="A308" s="614" t="s">
        <v>503</v>
      </c>
      <c r="B308" s="818" t="s">
        <v>506</v>
      </c>
      <c r="C308" s="818"/>
      <c r="D308" s="818"/>
      <c r="E308" s="818"/>
      <c r="F308" s="810"/>
      <c r="G308" s="595"/>
      <c r="H308" s="596"/>
      <c r="I308" s="597" t="s">
        <v>50</v>
      </c>
      <c r="J308" s="767" t="s">
        <v>119</v>
      </c>
      <c r="K308" s="598">
        <v>1</v>
      </c>
      <c r="L308" s="808">
        <v>0</v>
      </c>
      <c r="M308" s="809"/>
    </row>
    <row r="309" spans="1:13" ht="13.5" thickBot="1">
      <c r="A309" s="602"/>
      <c r="B309" s="804" t="s">
        <v>7</v>
      </c>
      <c r="C309" s="805"/>
      <c r="D309" s="805"/>
      <c r="E309" s="805"/>
      <c r="F309" s="805"/>
      <c r="G309" s="603"/>
      <c r="H309" s="603"/>
      <c r="I309" s="768"/>
      <c r="J309" s="803" t="s">
        <v>552</v>
      </c>
      <c r="K309" s="803"/>
      <c r="L309" s="806">
        <f>SUM(L306:M308)</f>
        <v>541394.54</v>
      </c>
      <c r="M309" s="807"/>
    </row>
    <row r="310" spans="1:13" ht="13.5" thickBot="1">
      <c r="A310" s="602"/>
      <c r="B310" s="804" t="s">
        <v>554</v>
      </c>
      <c r="C310" s="805"/>
      <c r="D310" s="805"/>
      <c r="E310" s="805"/>
      <c r="F310" s="805"/>
      <c r="G310" s="603"/>
      <c r="H310" s="603"/>
      <c r="I310" s="768"/>
      <c r="J310" s="803" t="s">
        <v>553</v>
      </c>
      <c r="K310" s="803"/>
      <c r="L310" s="806">
        <f>SUM(L307:M309)*1.0605</f>
        <v>574148.91</v>
      </c>
      <c r="M310" s="807"/>
    </row>
    <row r="311" spans="1:13" ht="13.5" thickBot="1">
      <c r="A311" s="571"/>
      <c r="B311" s="571"/>
      <c r="C311" s="571"/>
      <c r="D311" s="571"/>
      <c r="E311" s="571"/>
      <c r="F311" s="571"/>
      <c r="G311" s="571"/>
      <c r="H311" s="571"/>
      <c r="I311" s="571"/>
      <c r="J311" s="571"/>
      <c r="K311" s="571"/>
    </row>
    <row r="312" spans="1:13" ht="34.5" thickBot="1">
      <c r="A312" s="588" t="s">
        <v>454</v>
      </c>
      <c r="B312" s="833" t="s">
        <v>452</v>
      </c>
      <c r="C312" s="833"/>
      <c r="D312" s="833"/>
      <c r="E312" s="833"/>
      <c r="F312" s="833"/>
      <c r="G312" s="833"/>
      <c r="H312" s="833"/>
      <c r="I312" s="833"/>
      <c r="J312" s="833"/>
      <c r="K312" s="833"/>
      <c r="L312" s="833"/>
      <c r="M312" s="834"/>
    </row>
    <row r="313" spans="1:13">
      <c r="A313" s="590" t="s">
        <v>141</v>
      </c>
      <c r="B313" s="616" t="s">
        <v>28</v>
      </c>
      <c r="C313" s="617"/>
      <c r="D313" s="617"/>
      <c r="E313" s="617"/>
      <c r="F313" s="617"/>
      <c r="G313" s="618"/>
      <c r="H313" s="619"/>
      <c r="I313" s="591" t="s">
        <v>142</v>
      </c>
      <c r="J313" s="592" t="s">
        <v>143</v>
      </c>
      <c r="K313" s="591" t="s">
        <v>144</v>
      </c>
      <c r="L313" s="835" t="s">
        <v>145</v>
      </c>
      <c r="M313" s="836"/>
    </row>
    <row r="314" spans="1:13">
      <c r="A314" s="614" t="s">
        <v>229</v>
      </c>
      <c r="B314" s="837" t="s">
        <v>230</v>
      </c>
      <c r="C314" s="838"/>
      <c r="D314" s="838"/>
      <c r="E314" s="838"/>
      <c r="F314" s="838"/>
      <c r="G314" s="623"/>
      <c r="H314" s="621"/>
      <c r="I314" s="615" t="s">
        <v>150</v>
      </c>
      <c r="J314" s="769">
        <v>156.99</v>
      </c>
      <c r="K314" s="598">
        <v>176</v>
      </c>
      <c r="L314" s="808">
        <f t="shared" ref="L314:L321" si="35">J314*K314</f>
        <v>27630.240000000002</v>
      </c>
      <c r="M314" s="809"/>
    </row>
    <row r="315" spans="1:13">
      <c r="A315" s="614" t="s">
        <v>229</v>
      </c>
      <c r="B315" s="810" t="s">
        <v>231</v>
      </c>
      <c r="C315" s="811"/>
      <c r="D315" s="811"/>
      <c r="E315" s="811"/>
      <c r="F315" s="811"/>
      <c r="G315" s="595"/>
      <c r="H315" s="596"/>
      <c r="I315" s="615" t="s">
        <v>150</v>
      </c>
      <c r="J315" s="769">
        <v>156.99</v>
      </c>
      <c r="K315" s="598">
        <v>176</v>
      </c>
      <c r="L315" s="808">
        <f t="shared" ref="L315:L316" si="36">J315*K315</f>
        <v>27630.240000000002</v>
      </c>
      <c r="M315" s="809"/>
    </row>
    <row r="316" spans="1:13">
      <c r="A316" s="614" t="s">
        <v>229</v>
      </c>
      <c r="B316" s="839" t="s">
        <v>232</v>
      </c>
      <c r="C316" s="839"/>
      <c r="D316" s="839"/>
      <c r="E316" s="839"/>
      <c r="F316" s="840"/>
      <c r="H316" s="570"/>
      <c r="I316" s="597" t="s">
        <v>150</v>
      </c>
      <c r="J316" s="769">
        <v>156.99</v>
      </c>
      <c r="K316" s="598">
        <v>176</v>
      </c>
      <c r="L316" s="808">
        <f t="shared" si="36"/>
        <v>27630.240000000002</v>
      </c>
      <c r="M316" s="809"/>
    </row>
    <row r="317" spans="1:13">
      <c r="A317" s="614" t="s">
        <v>229</v>
      </c>
      <c r="B317" s="594" t="s">
        <v>233</v>
      </c>
      <c r="C317" s="622"/>
      <c r="D317" s="622"/>
      <c r="E317" s="622"/>
      <c r="F317" s="622"/>
      <c r="G317" s="595"/>
      <c r="H317" s="596"/>
      <c r="I317" s="615" t="s">
        <v>150</v>
      </c>
      <c r="J317" s="769">
        <v>156.99</v>
      </c>
      <c r="K317" s="598">
        <v>176</v>
      </c>
      <c r="L317" s="808">
        <f t="shared" si="35"/>
        <v>27630.240000000002</v>
      </c>
      <c r="M317" s="809"/>
    </row>
    <row r="318" spans="1:13">
      <c r="A318" s="593" t="s">
        <v>453</v>
      </c>
      <c r="B318" s="831" t="s">
        <v>234</v>
      </c>
      <c r="C318" s="831"/>
      <c r="D318" s="831"/>
      <c r="E318" s="831"/>
      <c r="F318" s="832"/>
      <c r="G318" s="534"/>
      <c r="H318" s="620"/>
      <c r="I318" s="597" t="s">
        <v>150</v>
      </c>
      <c r="J318" s="769">
        <v>24.44</v>
      </c>
      <c r="K318" s="598">
        <v>176</v>
      </c>
      <c r="L318" s="808">
        <f t="shared" si="35"/>
        <v>4301.4399999999996</v>
      </c>
      <c r="M318" s="809"/>
    </row>
    <row r="319" spans="1:13">
      <c r="A319" s="593" t="s">
        <v>236</v>
      </c>
      <c r="B319" s="810" t="s">
        <v>235</v>
      </c>
      <c r="C319" s="811"/>
      <c r="D319" s="811"/>
      <c r="E319" s="811"/>
      <c r="F319" s="811"/>
      <c r="G319" s="595"/>
      <c r="H319" s="596"/>
      <c r="I319" s="597" t="s">
        <v>150</v>
      </c>
      <c r="J319" s="769">
        <v>28.01</v>
      </c>
      <c r="K319" s="598">
        <v>176</v>
      </c>
      <c r="L319" s="808">
        <f t="shared" si="35"/>
        <v>4929.76</v>
      </c>
      <c r="M319" s="809"/>
    </row>
    <row r="320" spans="1:13">
      <c r="A320" s="593" t="s">
        <v>199</v>
      </c>
      <c r="B320" s="818" t="s">
        <v>200</v>
      </c>
      <c r="C320" s="818"/>
      <c r="D320" s="818"/>
      <c r="E320" s="818"/>
      <c r="F320" s="810"/>
      <c r="G320" s="595"/>
      <c r="H320" s="596"/>
      <c r="I320" s="597" t="s">
        <v>150</v>
      </c>
      <c r="J320" s="769">
        <v>27.59</v>
      </c>
      <c r="K320" s="598">
        <v>176</v>
      </c>
      <c r="L320" s="808">
        <f t="shared" si="35"/>
        <v>4855.84</v>
      </c>
      <c r="M320" s="809"/>
    </row>
    <row r="321" spans="1:13">
      <c r="A321" s="599" t="s">
        <v>119</v>
      </c>
      <c r="B321" s="878" t="s">
        <v>201</v>
      </c>
      <c r="C321" s="879"/>
      <c r="D321" s="879"/>
      <c r="E321" s="879"/>
      <c r="F321" s="879"/>
      <c r="G321" s="879"/>
      <c r="H321" s="880"/>
      <c r="I321" s="597" t="s">
        <v>81</v>
      </c>
      <c r="J321" s="600">
        <f>SUM(L314:M320)</f>
        <v>124608</v>
      </c>
      <c r="K321" s="601">
        <v>0.03</v>
      </c>
      <c r="L321" s="808">
        <f t="shared" si="35"/>
        <v>3738.24</v>
      </c>
      <c r="M321" s="809"/>
    </row>
    <row r="322" spans="1:13" ht="13.5" thickBot="1">
      <c r="A322" s="602"/>
      <c r="B322" s="804" t="s">
        <v>7</v>
      </c>
      <c r="C322" s="805"/>
      <c r="D322" s="805"/>
      <c r="E322" s="805"/>
      <c r="F322" s="805"/>
      <c r="G322" s="603"/>
      <c r="H322" s="603"/>
      <c r="I322" s="604"/>
      <c r="J322" s="605"/>
      <c r="K322" s="605"/>
      <c r="L322" s="806">
        <f>SUM(L314:M321)</f>
        <v>128346.24000000001</v>
      </c>
      <c r="M322" s="807"/>
    </row>
    <row r="323" spans="1:13" ht="13.5" thickBot="1">
      <c r="A323" s="571"/>
      <c r="B323" s="571"/>
      <c r="C323" s="571"/>
      <c r="D323" s="571"/>
      <c r="E323" s="571"/>
      <c r="F323" s="571"/>
      <c r="G323" s="571"/>
      <c r="H323" s="571"/>
      <c r="I323" s="571"/>
      <c r="J323" s="571"/>
      <c r="K323" s="571"/>
    </row>
    <row r="324" spans="1:13" ht="13.5" thickBot="1">
      <c r="A324" s="588" t="s">
        <v>541</v>
      </c>
      <c r="B324" s="833" t="s">
        <v>546</v>
      </c>
      <c r="C324" s="833"/>
      <c r="D324" s="833"/>
      <c r="E324" s="833"/>
      <c r="F324" s="833"/>
      <c r="G324" s="833"/>
      <c r="H324" s="833"/>
      <c r="I324" s="833"/>
      <c r="J324" s="833"/>
      <c r="K324" s="833"/>
      <c r="L324" s="833"/>
      <c r="M324" s="834"/>
    </row>
    <row r="325" spans="1:13">
      <c r="A325" s="590" t="s">
        <v>141</v>
      </c>
      <c r="B325" s="616" t="s">
        <v>542</v>
      </c>
      <c r="C325" s="617"/>
      <c r="D325" s="617"/>
      <c r="E325" s="617"/>
      <c r="F325" s="617"/>
      <c r="G325" s="618"/>
      <c r="H325" s="619"/>
      <c r="I325" s="591" t="s">
        <v>142</v>
      </c>
      <c r="J325" s="592" t="s">
        <v>143</v>
      </c>
      <c r="K325" s="591" t="s">
        <v>144</v>
      </c>
      <c r="L325" s="835" t="s">
        <v>145</v>
      </c>
      <c r="M325" s="836"/>
    </row>
    <row r="326" spans="1:13">
      <c r="A326" s="614">
        <v>1</v>
      </c>
      <c r="B326" s="837" t="s">
        <v>543</v>
      </c>
      <c r="C326" s="838"/>
      <c r="D326" s="838"/>
      <c r="E326" s="838"/>
      <c r="F326" s="838"/>
      <c r="G326" s="623"/>
      <c r="H326" s="621"/>
      <c r="I326" s="615" t="s">
        <v>50</v>
      </c>
      <c r="J326" s="767">
        <v>44700</v>
      </c>
      <c r="K326" s="598">
        <v>1</v>
      </c>
      <c r="L326" s="808">
        <f t="shared" ref="L326:L327" si="37">J326*K326</f>
        <v>44700</v>
      </c>
      <c r="M326" s="809"/>
    </row>
    <row r="327" spans="1:13">
      <c r="A327" s="614">
        <v>2</v>
      </c>
      <c r="B327" s="810" t="s">
        <v>544</v>
      </c>
      <c r="C327" s="811"/>
      <c r="D327" s="811"/>
      <c r="E327" s="811"/>
      <c r="F327" s="811"/>
      <c r="G327" s="595"/>
      <c r="H327" s="596"/>
      <c r="I327" s="615" t="s">
        <v>50</v>
      </c>
      <c r="J327" s="767">
        <v>29900</v>
      </c>
      <c r="K327" s="598">
        <v>1</v>
      </c>
      <c r="L327" s="808">
        <f t="shared" si="37"/>
        <v>29900</v>
      </c>
      <c r="M327" s="809"/>
    </row>
    <row r="328" spans="1:13">
      <c r="A328" s="614">
        <v>3</v>
      </c>
      <c r="B328" s="839" t="s">
        <v>547</v>
      </c>
      <c r="C328" s="839"/>
      <c r="D328" s="839"/>
      <c r="E328" s="839"/>
      <c r="F328" s="840"/>
      <c r="H328" s="570"/>
      <c r="I328" s="597" t="s">
        <v>50</v>
      </c>
      <c r="J328" s="767" t="s">
        <v>119</v>
      </c>
      <c r="K328" s="598">
        <v>1</v>
      </c>
      <c r="L328" s="808" t="s">
        <v>119</v>
      </c>
      <c r="M328" s="809"/>
    </row>
    <row r="329" spans="1:13">
      <c r="A329" s="614">
        <v>4</v>
      </c>
      <c r="B329" s="594" t="s">
        <v>548</v>
      </c>
      <c r="C329" s="622"/>
      <c r="D329" s="622"/>
      <c r="E329" s="622"/>
      <c r="F329" s="622"/>
      <c r="G329" s="595"/>
      <c r="H329" s="596"/>
      <c r="I329" s="615" t="s">
        <v>50</v>
      </c>
      <c r="J329" s="767" t="s">
        <v>119</v>
      </c>
      <c r="K329" s="598">
        <v>1</v>
      </c>
      <c r="L329" s="808" t="s">
        <v>119</v>
      </c>
      <c r="M329" s="809"/>
    </row>
    <row r="330" spans="1:13">
      <c r="A330" s="593">
        <v>5</v>
      </c>
      <c r="B330" s="831" t="s">
        <v>549</v>
      </c>
      <c r="C330" s="831"/>
      <c r="D330" s="831"/>
      <c r="E330" s="831"/>
      <c r="F330" s="832"/>
      <c r="G330" s="534"/>
      <c r="H330" s="620"/>
      <c r="I330" s="597" t="s">
        <v>50</v>
      </c>
      <c r="J330" s="767" t="s">
        <v>119</v>
      </c>
      <c r="K330" s="598">
        <v>1</v>
      </c>
      <c r="L330" s="808" t="s">
        <v>119</v>
      </c>
      <c r="M330" s="809"/>
    </row>
    <row r="331" spans="1:13" ht="13.5" thickBot="1">
      <c r="A331" s="602"/>
      <c r="B331" s="804" t="s">
        <v>545</v>
      </c>
      <c r="C331" s="805"/>
      <c r="D331" s="805"/>
      <c r="E331" s="805"/>
      <c r="F331" s="805"/>
      <c r="G331" s="603"/>
      <c r="H331" s="603"/>
      <c r="I331" s="604"/>
      <c r="J331" s="803" t="s">
        <v>555</v>
      </c>
      <c r="K331" s="803"/>
      <c r="L331" s="806">
        <f>SUM(L326:M330)/2</f>
        <v>37300</v>
      </c>
      <c r="M331" s="807"/>
    </row>
    <row r="332" spans="1:13" ht="13.5" thickBot="1">
      <c r="A332" s="602"/>
      <c r="B332" s="804" t="s">
        <v>556</v>
      </c>
      <c r="C332" s="805"/>
      <c r="D332" s="805"/>
      <c r="E332" s="805"/>
      <c r="F332" s="805"/>
      <c r="G332" s="603"/>
      <c r="H332" s="603"/>
      <c r="I332" s="768"/>
      <c r="J332" s="803" t="s">
        <v>553</v>
      </c>
      <c r="K332" s="803"/>
      <c r="L332" s="806">
        <f>SUM(L329:M331)*1.0354</f>
        <v>38620.42</v>
      </c>
      <c r="M332" s="807"/>
    </row>
    <row r="333" spans="1:13" ht="13.5" thickBot="1">
      <c r="A333" s="624"/>
      <c r="B333" s="426"/>
      <c r="C333" s="426"/>
      <c r="D333" s="426"/>
      <c r="E333" s="426"/>
      <c r="F333" s="426"/>
      <c r="I333" s="625"/>
      <c r="J333" s="425"/>
      <c r="K333" s="425"/>
      <c r="L333" s="626"/>
      <c r="M333" s="626"/>
    </row>
    <row r="334" spans="1:13" ht="23.25" thickBot="1">
      <c r="A334" s="588" t="s">
        <v>557</v>
      </c>
      <c r="B334" s="833" t="s">
        <v>237</v>
      </c>
      <c r="C334" s="833"/>
      <c r="D334" s="833"/>
      <c r="E334" s="833"/>
      <c r="F334" s="833"/>
      <c r="G334" s="833"/>
      <c r="H334" s="833"/>
      <c r="I334" s="833"/>
      <c r="J334" s="833"/>
      <c r="K334" s="833"/>
      <c r="L334" s="833"/>
      <c r="M334" s="834"/>
    </row>
    <row r="335" spans="1:13">
      <c r="A335" s="590" t="s">
        <v>141</v>
      </c>
      <c r="B335" s="616" t="s">
        <v>28</v>
      </c>
      <c r="C335" s="617"/>
      <c r="D335" s="617"/>
      <c r="E335" s="617"/>
      <c r="F335" s="617"/>
      <c r="G335" s="618"/>
      <c r="H335" s="619"/>
      <c r="I335" s="591" t="s">
        <v>142</v>
      </c>
      <c r="J335" s="592" t="s">
        <v>143</v>
      </c>
      <c r="K335" s="591" t="s">
        <v>144</v>
      </c>
      <c r="L335" s="835" t="s">
        <v>145</v>
      </c>
      <c r="M335" s="836"/>
    </row>
    <row r="336" spans="1:13" s="670" customFormat="1" ht="22.5">
      <c r="A336" s="666" t="s">
        <v>557</v>
      </c>
      <c r="B336" s="878" t="s">
        <v>238</v>
      </c>
      <c r="C336" s="879"/>
      <c r="D336" s="879"/>
      <c r="E336" s="879"/>
      <c r="F336" s="879"/>
      <c r="G336" s="879"/>
      <c r="H336" s="880"/>
      <c r="I336" s="667" t="s">
        <v>50</v>
      </c>
      <c r="J336" s="668">
        <v>1927.99</v>
      </c>
      <c r="K336" s="669">
        <v>1</v>
      </c>
      <c r="L336" s="876">
        <f t="shared" ref="L336" si="38">J336*K336</f>
        <v>1927.99</v>
      </c>
      <c r="M336" s="877"/>
    </row>
    <row r="337" spans="1:13" s="670" customFormat="1" ht="22.5">
      <c r="A337" s="671" t="s">
        <v>229</v>
      </c>
      <c r="B337" s="878" t="s">
        <v>231</v>
      </c>
      <c r="C337" s="879"/>
      <c r="D337" s="879"/>
      <c r="E337" s="879"/>
      <c r="F337" s="879"/>
      <c r="G337" s="672"/>
      <c r="H337" s="673"/>
      <c r="I337" s="667" t="s">
        <v>150</v>
      </c>
      <c r="J337" s="668">
        <v>156.99</v>
      </c>
      <c r="K337" s="669">
        <v>24</v>
      </c>
      <c r="L337" s="876">
        <f t="shared" ref="L337:L338" si="39">J337*K337</f>
        <v>3767.76</v>
      </c>
      <c r="M337" s="877"/>
    </row>
    <row r="338" spans="1:13" s="670" customFormat="1" ht="22.5">
      <c r="A338" s="674" t="s">
        <v>453</v>
      </c>
      <c r="B338" s="881" t="s">
        <v>234</v>
      </c>
      <c r="C338" s="881"/>
      <c r="D338" s="881"/>
      <c r="E338" s="881"/>
      <c r="F338" s="882"/>
      <c r="G338" s="675"/>
      <c r="H338" s="676"/>
      <c r="I338" s="677" t="s">
        <v>150</v>
      </c>
      <c r="J338" s="668">
        <v>24.44</v>
      </c>
      <c r="K338" s="669">
        <v>24</v>
      </c>
      <c r="L338" s="876">
        <f t="shared" si="39"/>
        <v>586.55999999999995</v>
      </c>
      <c r="M338" s="877"/>
    </row>
    <row r="339" spans="1:13" ht="13.5" thickBot="1">
      <c r="A339" s="602"/>
      <c r="B339" s="804" t="s">
        <v>7</v>
      </c>
      <c r="C339" s="805"/>
      <c r="D339" s="805"/>
      <c r="E339" s="805"/>
      <c r="F339" s="805"/>
      <c r="G339" s="603"/>
      <c r="H339" s="603"/>
      <c r="I339" s="604"/>
      <c r="J339" s="605"/>
      <c r="K339" s="605"/>
      <c r="L339" s="806">
        <f>SUM(L336:M338)</f>
        <v>6282.31</v>
      </c>
      <c r="M339" s="807"/>
    </row>
    <row r="340" spans="1:13">
      <c r="A340" s="624"/>
      <c r="B340" s="426"/>
      <c r="C340" s="426"/>
      <c r="D340" s="426"/>
      <c r="E340" s="426"/>
      <c r="F340" s="426"/>
      <c r="I340" s="625"/>
      <c r="J340" s="425"/>
      <c r="K340" s="425"/>
      <c r="L340" s="626"/>
      <c r="M340" s="626"/>
    </row>
    <row r="341" spans="1:13" ht="45" customHeight="1" thickBot="1">
      <c r="A341" s="873" t="s">
        <v>202</v>
      </c>
      <c r="B341" s="874"/>
      <c r="C341" s="875" t="s">
        <v>203</v>
      </c>
      <c r="D341" s="875"/>
      <c r="E341" s="875"/>
      <c r="F341" s="875"/>
      <c r="G341" s="875"/>
      <c r="H341" s="875"/>
      <c r="I341" s="875"/>
      <c r="J341" s="875"/>
      <c r="K341" s="875"/>
      <c r="L341" s="875"/>
      <c r="M341" s="875"/>
    </row>
    <row r="342" spans="1:13" ht="15.75" thickBot="1">
      <c r="A342" s="32"/>
      <c r="B342" s="606"/>
      <c r="C342" s="606"/>
      <c r="D342" s="606"/>
      <c r="E342" s="606"/>
      <c r="K342" s="870" t="s">
        <v>458</v>
      </c>
      <c r="L342" s="871"/>
      <c r="M342" s="872"/>
    </row>
    <row r="343" spans="1:13" ht="32.25" thickBot="1">
      <c r="A343" s="607" t="s">
        <v>140</v>
      </c>
      <c r="B343" s="607" t="s">
        <v>139</v>
      </c>
      <c r="C343" s="607" t="s">
        <v>204</v>
      </c>
      <c r="D343" s="823" t="s">
        <v>38</v>
      </c>
      <c r="E343" s="824"/>
      <c r="F343" s="824"/>
      <c r="G343" s="824"/>
      <c r="H343" s="824"/>
      <c r="I343" s="825"/>
      <c r="J343" s="607" t="s">
        <v>205</v>
      </c>
      <c r="K343" s="607" t="s">
        <v>206</v>
      </c>
      <c r="L343" s="607" t="s">
        <v>207</v>
      </c>
      <c r="M343" s="607" t="s">
        <v>208</v>
      </c>
    </row>
    <row r="344" spans="1:13" ht="23.25" customHeight="1" thickBot="1">
      <c r="A344" s="608" t="s">
        <v>209</v>
      </c>
      <c r="B344" s="609">
        <v>105456</v>
      </c>
      <c r="C344" s="610"/>
      <c r="D344" s="812" t="s">
        <v>210</v>
      </c>
      <c r="E344" s="813"/>
      <c r="F344" s="813"/>
      <c r="G344" s="813"/>
      <c r="H344" s="813"/>
      <c r="I344" s="814"/>
      <c r="J344" s="608" t="s">
        <v>211</v>
      </c>
      <c r="K344" s="611">
        <v>18</v>
      </c>
      <c r="L344" s="611">
        <v>38</v>
      </c>
      <c r="M344" s="612">
        <f t="shared" ref="M344:M354" si="40">L344*K344</f>
        <v>684</v>
      </c>
    </row>
    <row r="345" spans="1:13" ht="23.25" customHeight="1" thickBot="1">
      <c r="A345" s="608">
        <v>88316</v>
      </c>
      <c r="B345" s="609" t="s">
        <v>176</v>
      </c>
      <c r="C345" s="610"/>
      <c r="D345" s="812" t="s">
        <v>212</v>
      </c>
      <c r="E345" s="813"/>
      <c r="F345" s="813"/>
      <c r="G345" s="813"/>
      <c r="H345" s="813"/>
      <c r="I345" s="814"/>
      <c r="J345" s="608" t="s">
        <v>213</v>
      </c>
      <c r="K345" s="611">
        <v>44</v>
      </c>
      <c r="L345" s="611">
        <v>31.39</v>
      </c>
      <c r="M345" s="612">
        <f t="shared" si="40"/>
        <v>1381.16</v>
      </c>
    </row>
    <row r="346" spans="1:13" ht="23.25" customHeight="1" thickBot="1">
      <c r="A346" s="608">
        <v>88253</v>
      </c>
      <c r="B346" s="609" t="s">
        <v>176</v>
      </c>
      <c r="C346" s="610"/>
      <c r="D346" s="812" t="s">
        <v>214</v>
      </c>
      <c r="E346" s="813"/>
      <c r="F346" s="813"/>
      <c r="G346" s="813"/>
      <c r="H346" s="813"/>
      <c r="I346" s="814"/>
      <c r="J346" s="608" t="s">
        <v>213</v>
      </c>
      <c r="K346" s="611">
        <v>33</v>
      </c>
      <c r="L346" s="611">
        <v>14.77</v>
      </c>
      <c r="M346" s="612">
        <f t="shared" si="40"/>
        <v>487.41</v>
      </c>
    </row>
    <row r="347" spans="1:13" ht="23.25" customHeight="1" thickBot="1">
      <c r="A347" s="608">
        <v>88253</v>
      </c>
      <c r="B347" s="609" t="s">
        <v>176</v>
      </c>
      <c r="C347" s="610"/>
      <c r="D347" s="812" t="s">
        <v>215</v>
      </c>
      <c r="E347" s="813"/>
      <c r="F347" s="813"/>
      <c r="G347" s="813"/>
      <c r="H347" s="813"/>
      <c r="I347" s="814"/>
      <c r="J347" s="608" t="s">
        <v>213</v>
      </c>
      <c r="K347" s="611">
        <v>22</v>
      </c>
      <c r="L347" s="611">
        <v>14.77</v>
      </c>
      <c r="M347" s="612">
        <f t="shared" si="40"/>
        <v>324.94</v>
      </c>
    </row>
    <row r="348" spans="1:13" ht="23.25" customHeight="1" thickBot="1">
      <c r="A348" s="608">
        <v>90775</v>
      </c>
      <c r="B348" s="609" t="s">
        <v>176</v>
      </c>
      <c r="C348" s="610"/>
      <c r="D348" s="812" t="s">
        <v>216</v>
      </c>
      <c r="E348" s="813"/>
      <c r="F348" s="813"/>
      <c r="G348" s="813"/>
      <c r="H348" s="813"/>
      <c r="I348" s="814"/>
      <c r="J348" s="608" t="s">
        <v>213</v>
      </c>
      <c r="K348" s="611">
        <v>33</v>
      </c>
      <c r="L348" s="611">
        <v>28.01</v>
      </c>
      <c r="M348" s="612">
        <f t="shared" si="40"/>
        <v>924.33</v>
      </c>
    </row>
    <row r="349" spans="1:13" ht="23.25" customHeight="1" thickBot="1">
      <c r="A349" s="608">
        <v>90779</v>
      </c>
      <c r="B349" s="609" t="s">
        <v>176</v>
      </c>
      <c r="C349" s="610"/>
      <c r="D349" s="812" t="s">
        <v>217</v>
      </c>
      <c r="E349" s="813"/>
      <c r="F349" s="813"/>
      <c r="G349" s="813"/>
      <c r="H349" s="813"/>
      <c r="I349" s="814"/>
      <c r="J349" s="608" t="s">
        <v>213</v>
      </c>
      <c r="K349" s="611">
        <v>6</v>
      </c>
      <c r="L349" s="611">
        <v>174.89</v>
      </c>
      <c r="M349" s="612">
        <f t="shared" si="40"/>
        <v>1049.3399999999999</v>
      </c>
    </row>
    <row r="350" spans="1:13" ht="23.25" customHeight="1" thickBot="1">
      <c r="A350" s="608">
        <v>90781</v>
      </c>
      <c r="B350" s="609" t="s">
        <v>176</v>
      </c>
      <c r="C350" s="610"/>
      <c r="D350" s="812" t="s">
        <v>218</v>
      </c>
      <c r="E350" s="813"/>
      <c r="F350" s="813"/>
      <c r="G350" s="813"/>
      <c r="H350" s="813"/>
      <c r="I350" s="814"/>
      <c r="J350" s="608" t="s">
        <v>213</v>
      </c>
      <c r="K350" s="611">
        <v>24</v>
      </c>
      <c r="L350" s="611">
        <v>30.06</v>
      </c>
      <c r="M350" s="612">
        <f t="shared" si="40"/>
        <v>721.44</v>
      </c>
    </row>
    <row r="351" spans="1:13" ht="23.25" customHeight="1" thickBot="1">
      <c r="A351" s="608">
        <v>90777</v>
      </c>
      <c r="B351" s="609" t="s">
        <v>176</v>
      </c>
      <c r="C351" s="610"/>
      <c r="D351" s="812" t="s">
        <v>219</v>
      </c>
      <c r="E351" s="813"/>
      <c r="F351" s="813"/>
      <c r="G351" s="813"/>
      <c r="H351" s="813"/>
      <c r="I351" s="814"/>
      <c r="J351" s="608" t="s">
        <v>213</v>
      </c>
      <c r="K351" s="611">
        <v>4</v>
      </c>
      <c r="L351" s="611">
        <v>141.27000000000001</v>
      </c>
      <c r="M351" s="612">
        <f t="shared" si="40"/>
        <v>565.08000000000004</v>
      </c>
    </row>
    <row r="352" spans="1:13" ht="23.25" customHeight="1" thickBot="1">
      <c r="A352" s="608" t="s">
        <v>220</v>
      </c>
      <c r="B352" s="609">
        <v>605200</v>
      </c>
      <c r="C352" s="613" t="s">
        <v>221</v>
      </c>
      <c r="D352" s="812" t="s">
        <v>222</v>
      </c>
      <c r="E352" s="813"/>
      <c r="F352" s="813"/>
      <c r="G352" s="813"/>
      <c r="H352" s="813"/>
      <c r="I352" s="814"/>
      <c r="J352" s="608" t="s">
        <v>213</v>
      </c>
      <c r="K352" s="611">
        <v>22</v>
      </c>
      <c r="L352" s="611">
        <v>140.27000000000001</v>
      </c>
      <c r="M352" s="612">
        <f t="shared" si="40"/>
        <v>3085.94</v>
      </c>
    </row>
    <row r="353" spans="1:13" ht="23.25" customHeight="1" thickBot="1">
      <c r="A353" s="608" t="s">
        <v>223</v>
      </c>
      <c r="B353" s="609">
        <v>901072</v>
      </c>
      <c r="C353" s="613" t="s">
        <v>224</v>
      </c>
      <c r="D353" s="812" t="s">
        <v>225</v>
      </c>
      <c r="E353" s="813"/>
      <c r="F353" s="813"/>
      <c r="G353" s="813"/>
      <c r="H353" s="813"/>
      <c r="I353" s="814"/>
      <c r="J353" s="608" t="s">
        <v>213</v>
      </c>
      <c r="K353" s="611">
        <v>22</v>
      </c>
      <c r="L353" s="611">
        <v>9.56</v>
      </c>
      <c r="M353" s="612">
        <f t="shared" si="40"/>
        <v>210.32</v>
      </c>
    </row>
    <row r="354" spans="1:13" ht="23.25" customHeight="1" thickBot="1">
      <c r="A354" s="608" t="s">
        <v>226</v>
      </c>
      <c r="B354" s="609">
        <v>901071</v>
      </c>
      <c r="C354" s="613" t="s">
        <v>227</v>
      </c>
      <c r="D354" s="812" t="s">
        <v>228</v>
      </c>
      <c r="E354" s="813"/>
      <c r="F354" s="813"/>
      <c r="G354" s="813"/>
      <c r="H354" s="813"/>
      <c r="I354" s="814"/>
      <c r="J354" s="608" t="s">
        <v>213</v>
      </c>
      <c r="K354" s="611">
        <v>4</v>
      </c>
      <c r="L354" s="611">
        <v>28.2</v>
      </c>
      <c r="M354" s="612">
        <f t="shared" si="40"/>
        <v>112.8</v>
      </c>
    </row>
    <row r="355" spans="1:13" ht="15">
      <c r="A355" s="32"/>
      <c r="B355" s="606"/>
      <c r="C355" s="606"/>
      <c r="D355" s="606"/>
      <c r="E355" s="606"/>
      <c r="F355" s="606"/>
      <c r="J355" s="693"/>
      <c r="L355" s="815">
        <f>SUM(M344:M354)</f>
        <v>9546.76</v>
      </c>
      <c r="M355" s="815"/>
    </row>
    <row r="356" spans="1:13">
      <c r="A356" s="31" t="s">
        <v>540</v>
      </c>
      <c r="B356" s="694" t="s">
        <v>459</v>
      </c>
      <c r="C356" s="695"/>
      <c r="D356" s="695"/>
      <c r="K356" s="694" t="s">
        <v>50</v>
      </c>
    </row>
    <row r="357" spans="1:13">
      <c r="A357" s="426" t="s">
        <v>141</v>
      </c>
      <c r="B357" s="426" t="s">
        <v>28</v>
      </c>
      <c r="G357" s="426" t="s">
        <v>142</v>
      </c>
      <c r="I357" s="696" t="s">
        <v>143</v>
      </c>
      <c r="J357" s="427" t="s">
        <v>144</v>
      </c>
      <c r="K357" s="428" t="s">
        <v>145</v>
      </c>
    </row>
    <row r="358" spans="1:13">
      <c r="A358" s="586">
        <v>90775</v>
      </c>
      <c r="B358" s="697" t="s">
        <v>460</v>
      </c>
      <c r="G358" s="624" t="s">
        <v>150</v>
      </c>
      <c r="I358">
        <v>28.01</v>
      </c>
      <c r="J358" s="698">
        <v>24</v>
      </c>
      <c r="K358" s="698">
        <f>I358*J358</f>
        <v>672.24</v>
      </c>
    </row>
    <row r="359" spans="1:13">
      <c r="A359" s="586">
        <v>90781</v>
      </c>
      <c r="B359" s="697" t="s">
        <v>461</v>
      </c>
      <c r="G359" s="624" t="s">
        <v>150</v>
      </c>
      <c r="I359">
        <v>30.06</v>
      </c>
      <c r="J359" s="32">
        <v>40</v>
      </c>
      <c r="K359" s="665">
        <f>I359*J359</f>
        <v>1202.4000000000001</v>
      </c>
    </row>
    <row r="360" spans="1:13">
      <c r="A360" s="586">
        <v>90772</v>
      </c>
      <c r="B360" s="697" t="s">
        <v>462</v>
      </c>
      <c r="G360" s="624" t="s">
        <v>150</v>
      </c>
      <c r="I360">
        <v>27.59</v>
      </c>
      <c r="J360" s="698">
        <v>40</v>
      </c>
      <c r="K360" s="699">
        <f>I360*J360</f>
        <v>1103.5999999999999</v>
      </c>
    </row>
    <row r="361" spans="1:13">
      <c r="A361" s="624"/>
      <c r="B361" s="700" t="s">
        <v>463</v>
      </c>
      <c r="I361" s="701"/>
      <c r="J361" s="702"/>
      <c r="K361" s="699">
        <f>(K358+K360)*0.1</f>
        <v>177.58</v>
      </c>
    </row>
    <row r="362" spans="1:13">
      <c r="B362" s="426" t="s">
        <v>464</v>
      </c>
      <c r="C362" s="695"/>
      <c r="D362" s="695"/>
      <c r="K362" s="703">
        <f>SUM(K358:K361)</f>
        <v>3155.82</v>
      </c>
    </row>
    <row r="363" spans="1:13" ht="13.5" thickBot="1">
      <c r="A363" s="571"/>
      <c r="B363" s="571"/>
      <c r="C363" s="571"/>
      <c r="D363" s="571"/>
      <c r="E363" s="571"/>
      <c r="F363" s="571"/>
      <c r="G363" s="571"/>
      <c r="H363" s="571"/>
      <c r="I363" s="571"/>
      <c r="J363" s="571"/>
      <c r="K363" s="571"/>
    </row>
    <row r="364" spans="1:13">
      <c r="A364" s="704" t="s">
        <v>466</v>
      </c>
      <c r="B364" s="705" t="s">
        <v>467</v>
      </c>
      <c r="C364" s="706"/>
      <c r="D364" s="707"/>
      <c r="E364" s="708"/>
      <c r="F364" s="708"/>
      <c r="G364" s="708"/>
      <c r="H364" s="709"/>
      <c r="I364" s="709"/>
      <c r="J364" s="709"/>
      <c r="K364" s="710"/>
    </row>
    <row r="365" spans="1:13" ht="13.5" thickBot="1">
      <c r="A365" s="282"/>
      <c r="B365" s="257"/>
      <c r="C365" s="257"/>
      <c r="D365" s="257"/>
      <c r="E365" s="257"/>
      <c r="F365" s="257"/>
      <c r="G365" s="257"/>
      <c r="H365" s="603"/>
      <c r="I365" s="603"/>
      <c r="J365" s="603"/>
      <c r="K365" s="711"/>
    </row>
    <row r="366" spans="1:13">
      <c r="A366" s="590" t="s">
        <v>141</v>
      </c>
      <c r="B366" s="712" t="s">
        <v>28</v>
      </c>
      <c r="C366" s="713"/>
      <c r="D366" s="713"/>
      <c r="E366" s="713"/>
      <c r="F366" s="714"/>
      <c r="G366" s="715" t="s">
        <v>142</v>
      </c>
      <c r="H366" s="716"/>
      <c r="I366" s="717" t="s">
        <v>143</v>
      </c>
      <c r="J366" s="718" t="s">
        <v>144</v>
      </c>
      <c r="K366" s="719" t="s">
        <v>145</v>
      </c>
    </row>
    <row r="367" spans="1:13">
      <c r="A367" s="593" t="s">
        <v>229</v>
      </c>
      <c r="B367" s="818" t="s">
        <v>468</v>
      </c>
      <c r="C367" s="818"/>
      <c r="D367" s="818"/>
      <c r="E367" s="818"/>
      <c r="F367" s="818"/>
      <c r="G367" s="597" t="s">
        <v>150</v>
      </c>
      <c r="H367" s="819">
        <v>156.99</v>
      </c>
      <c r="I367" s="820"/>
      <c r="J367" s="720">
        <v>90</v>
      </c>
      <c r="K367" s="721">
        <f>H367*J367</f>
        <v>14129.1</v>
      </c>
    </row>
    <row r="368" spans="1:13">
      <c r="A368" s="593" t="s">
        <v>229</v>
      </c>
      <c r="B368" s="818" t="s">
        <v>469</v>
      </c>
      <c r="C368" s="818"/>
      <c r="D368" s="818"/>
      <c r="E368" s="818"/>
      <c r="F368" s="818"/>
      <c r="G368" s="597" t="s">
        <v>150</v>
      </c>
      <c r="H368" s="819">
        <v>156.99</v>
      </c>
      <c r="I368" s="820"/>
      <c r="J368" s="720">
        <v>90</v>
      </c>
      <c r="K368" s="721">
        <f>H368*J368</f>
        <v>14129.1</v>
      </c>
    </row>
    <row r="369" spans="1:11">
      <c r="A369" s="593" t="s">
        <v>229</v>
      </c>
      <c r="B369" s="818" t="s">
        <v>230</v>
      </c>
      <c r="C369" s="818"/>
      <c r="D369" s="818"/>
      <c r="E369" s="818"/>
      <c r="F369" s="818"/>
      <c r="G369" s="597" t="s">
        <v>150</v>
      </c>
      <c r="H369" s="819">
        <v>156.99</v>
      </c>
      <c r="I369" s="820"/>
      <c r="J369" s="720">
        <v>495</v>
      </c>
      <c r="K369" s="721">
        <f>H369*J369</f>
        <v>77710.05</v>
      </c>
    </row>
    <row r="370" spans="1:11">
      <c r="A370" s="593" t="s">
        <v>236</v>
      </c>
      <c r="B370" s="810" t="s">
        <v>235</v>
      </c>
      <c r="C370" s="811"/>
      <c r="D370" s="811"/>
      <c r="E370" s="811"/>
      <c r="F370" s="811"/>
      <c r="G370" s="597" t="s">
        <v>150</v>
      </c>
      <c r="H370" s="821">
        <v>28.01</v>
      </c>
      <c r="I370" s="822"/>
      <c r="J370" s="720">
        <v>495</v>
      </c>
      <c r="K370" s="721">
        <f>H370*J370</f>
        <v>13864.95</v>
      </c>
    </row>
    <row r="371" spans="1:11">
      <c r="A371" s="593" t="s">
        <v>199</v>
      </c>
      <c r="B371" s="818" t="s">
        <v>200</v>
      </c>
      <c r="C371" s="818"/>
      <c r="D371" s="818"/>
      <c r="E371" s="818"/>
      <c r="F371" s="810"/>
      <c r="G371" s="597" t="s">
        <v>150</v>
      </c>
      <c r="H371" s="821">
        <v>27.59</v>
      </c>
      <c r="I371" s="822"/>
      <c r="J371" s="720">
        <v>495</v>
      </c>
      <c r="K371" s="721">
        <f>H371*J371</f>
        <v>13657.05</v>
      </c>
    </row>
    <row r="372" spans="1:11" ht="13.5" thickBot="1">
      <c r="A372" s="602"/>
      <c r="B372" s="816" t="s">
        <v>7</v>
      </c>
      <c r="C372" s="817"/>
      <c r="D372" s="817"/>
      <c r="E372" s="817"/>
      <c r="F372" s="817"/>
      <c r="G372" s="604"/>
      <c r="H372" s="803"/>
      <c r="I372" s="803"/>
      <c r="J372" s="722"/>
      <c r="K372" s="723">
        <f>SUM(K367:K371)</f>
        <v>133490.25</v>
      </c>
    </row>
    <row r="373" spans="1:11" ht="13.5" thickBot="1">
      <c r="A373" s="571"/>
      <c r="B373" s="571"/>
      <c r="C373" s="571"/>
      <c r="D373" s="571"/>
      <c r="E373" s="571"/>
      <c r="F373" s="571"/>
      <c r="G373" s="571"/>
      <c r="H373" s="571"/>
      <c r="I373" s="571"/>
      <c r="J373" s="571"/>
      <c r="K373" s="571"/>
    </row>
    <row r="374" spans="1:11">
      <c r="A374" s="724" t="s">
        <v>477</v>
      </c>
      <c r="B374" s="725" t="s">
        <v>530</v>
      </c>
      <c r="C374" s="726"/>
      <c r="D374" s="727"/>
      <c r="E374" s="728"/>
      <c r="F374" s="728"/>
      <c r="G374" s="728"/>
      <c r="H374" s="729"/>
      <c r="I374" s="729"/>
      <c r="J374" s="730"/>
      <c r="K374" s="731" t="s">
        <v>50</v>
      </c>
    </row>
    <row r="375" spans="1:11" ht="13.5" thickBot="1">
      <c r="A375" s="732"/>
      <c r="B375" s="733" t="s">
        <v>482</v>
      </c>
      <c r="C375" s="734"/>
      <c r="D375" s="734"/>
      <c r="E375" s="734"/>
      <c r="F375" s="734"/>
      <c r="G375" s="734"/>
      <c r="H375" s="735"/>
      <c r="I375" s="735"/>
      <c r="J375" s="735"/>
      <c r="K375" s="736"/>
    </row>
    <row r="376" spans="1:11">
      <c r="A376" s="737" t="s">
        <v>141</v>
      </c>
      <c r="B376" s="738" t="s">
        <v>28</v>
      </c>
      <c r="C376" s="739"/>
      <c r="D376" s="739"/>
      <c r="E376" s="739"/>
      <c r="F376" s="740"/>
      <c r="G376" s="741" t="s">
        <v>142</v>
      </c>
      <c r="H376" s="742"/>
      <c r="I376" s="743" t="s">
        <v>143</v>
      </c>
      <c r="J376" s="744" t="s">
        <v>144</v>
      </c>
      <c r="K376" s="745" t="s">
        <v>145</v>
      </c>
    </row>
    <row r="377" spans="1:11">
      <c r="A377" s="593" t="s">
        <v>483</v>
      </c>
      <c r="B377" s="890" t="s">
        <v>487</v>
      </c>
      <c r="C377" s="891"/>
      <c r="D377" s="891"/>
      <c r="E377" s="891"/>
      <c r="F377" s="892"/>
      <c r="G377" s="746" t="s">
        <v>150</v>
      </c>
      <c r="H377" s="819">
        <v>174.89</v>
      </c>
      <c r="I377" s="820"/>
      <c r="J377" s="747">
        <v>120</v>
      </c>
      <c r="K377" s="748">
        <f>J377*H377</f>
        <v>20986.799999999999</v>
      </c>
    </row>
    <row r="378" spans="1:11">
      <c r="A378" s="593" t="s">
        <v>236</v>
      </c>
      <c r="B378" s="810" t="s">
        <v>235</v>
      </c>
      <c r="C378" s="811"/>
      <c r="D378" s="811"/>
      <c r="E378" s="811"/>
      <c r="F378" s="893"/>
      <c r="G378" s="597" t="s">
        <v>150</v>
      </c>
      <c r="H378" s="821">
        <v>28.01</v>
      </c>
      <c r="I378" s="822"/>
      <c r="J378" s="747">
        <f>33*5</f>
        <v>165</v>
      </c>
      <c r="K378" s="748">
        <f>J378*H378</f>
        <v>4621.6499999999996</v>
      </c>
    </row>
    <row r="379" spans="1:11">
      <c r="A379" s="593" t="s">
        <v>485</v>
      </c>
      <c r="B379" s="890" t="s">
        <v>484</v>
      </c>
      <c r="C379" s="891"/>
      <c r="D379" s="891"/>
      <c r="E379" s="891"/>
      <c r="F379" s="892"/>
      <c r="G379" s="746" t="s">
        <v>150</v>
      </c>
      <c r="H379" s="819">
        <v>28.01</v>
      </c>
      <c r="I379" s="820"/>
      <c r="J379" s="747">
        <v>20</v>
      </c>
      <c r="K379" s="748">
        <f>J379*H379</f>
        <v>560.20000000000005</v>
      </c>
    </row>
    <row r="380" spans="1:11" ht="13.5" thickBot="1">
      <c r="A380" s="749"/>
      <c r="B380" s="884" t="s">
        <v>7</v>
      </c>
      <c r="C380" s="885"/>
      <c r="D380" s="885"/>
      <c r="E380" s="885"/>
      <c r="F380" s="885"/>
      <c r="G380" s="750"/>
      <c r="H380" s="886"/>
      <c r="I380" s="886"/>
      <c r="J380" s="751"/>
      <c r="K380" s="752">
        <f>SUM(K377:K379)</f>
        <v>26168.65</v>
      </c>
    </row>
    <row r="381" spans="1:11" ht="13.5" thickBot="1">
      <c r="A381" s="571"/>
      <c r="B381" s="571"/>
      <c r="C381" s="571"/>
      <c r="D381" s="571"/>
      <c r="E381" s="571"/>
      <c r="F381" s="571"/>
      <c r="G381" s="571"/>
      <c r="H381" s="571"/>
      <c r="I381" s="571"/>
      <c r="J381" s="571"/>
      <c r="K381" s="571"/>
    </row>
    <row r="382" spans="1:11">
      <c r="A382" s="724" t="s">
        <v>478</v>
      </c>
      <c r="B382" s="725" t="s">
        <v>531</v>
      </c>
      <c r="C382" s="726"/>
      <c r="D382" s="727"/>
      <c r="E382" s="728"/>
      <c r="F382" s="728"/>
      <c r="G382" s="728"/>
      <c r="H382" s="729"/>
      <c r="I382" s="729"/>
      <c r="J382" s="730"/>
      <c r="K382" s="731" t="s">
        <v>50</v>
      </c>
    </row>
    <row r="383" spans="1:11" ht="13.5" thickBot="1">
      <c r="A383" s="732"/>
      <c r="B383" s="733" t="s">
        <v>486</v>
      </c>
      <c r="C383" s="734"/>
      <c r="D383" s="734"/>
      <c r="E383" s="734"/>
      <c r="F383" s="734"/>
      <c r="G383" s="734"/>
      <c r="H383" s="735"/>
      <c r="I383" s="735"/>
      <c r="J383" s="735"/>
      <c r="K383" s="736"/>
    </row>
    <row r="384" spans="1:11">
      <c r="A384" s="737" t="s">
        <v>141</v>
      </c>
      <c r="B384" s="738" t="s">
        <v>28</v>
      </c>
      <c r="C384" s="739"/>
      <c r="D384" s="739"/>
      <c r="E384" s="739"/>
      <c r="F384" s="740"/>
      <c r="G384" s="741" t="s">
        <v>142</v>
      </c>
      <c r="H384" s="742"/>
      <c r="I384" s="743" t="s">
        <v>143</v>
      </c>
      <c r="J384" s="744" t="s">
        <v>144</v>
      </c>
      <c r="K384" s="745" t="s">
        <v>145</v>
      </c>
    </row>
    <row r="385" spans="1:11">
      <c r="A385" s="593" t="s">
        <v>483</v>
      </c>
      <c r="B385" s="890" t="s">
        <v>487</v>
      </c>
      <c r="C385" s="891"/>
      <c r="D385" s="891"/>
      <c r="E385" s="891"/>
      <c r="F385" s="892"/>
      <c r="G385" s="746" t="s">
        <v>150</v>
      </c>
      <c r="H385" s="819">
        <v>174.89</v>
      </c>
      <c r="I385" s="820"/>
      <c r="J385" s="747">
        <v>140</v>
      </c>
      <c r="K385" s="748">
        <f>J385*H385</f>
        <v>24484.6</v>
      </c>
    </row>
    <row r="386" spans="1:11">
      <c r="A386" s="593" t="s">
        <v>236</v>
      </c>
      <c r="B386" s="810" t="s">
        <v>235</v>
      </c>
      <c r="C386" s="811"/>
      <c r="D386" s="811"/>
      <c r="E386" s="811"/>
      <c r="F386" s="893"/>
      <c r="G386" s="597" t="s">
        <v>150</v>
      </c>
      <c r="H386" s="821">
        <v>28.01</v>
      </c>
      <c r="I386" s="822"/>
      <c r="J386" s="747">
        <v>195</v>
      </c>
      <c r="K386" s="748">
        <f>J386*H386</f>
        <v>5461.95</v>
      </c>
    </row>
    <row r="387" spans="1:11">
      <c r="A387" s="593" t="s">
        <v>485</v>
      </c>
      <c r="B387" s="890" t="s">
        <v>484</v>
      </c>
      <c r="C387" s="891"/>
      <c r="D387" s="891"/>
      <c r="E387" s="891"/>
      <c r="F387" s="892"/>
      <c r="G387" s="746" t="s">
        <v>150</v>
      </c>
      <c r="H387" s="819">
        <v>28.01</v>
      </c>
      <c r="I387" s="820"/>
      <c r="J387" s="747">
        <v>20</v>
      </c>
      <c r="K387" s="748">
        <f>J387*H387</f>
        <v>560.20000000000005</v>
      </c>
    </row>
    <row r="388" spans="1:11" ht="13.5" thickBot="1">
      <c r="A388" s="749"/>
      <c r="B388" s="884" t="s">
        <v>7</v>
      </c>
      <c r="C388" s="885"/>
      <c r="D388" s="885"/>
      <c r="E388" s="885"/>
      <c r="F388" s="885"/>
      <c r="G388" s="750"/>
      <c r="H388" s="886"/>
      <c r="I388" s="886"/>
      <c r="J388" s="751"/>
      <c r="K388" s="752">
        <f>SUM(K385:K387)</f>
        <v>30506.75</v>
      </c>
    </row>
    <row r="389" spans="1:11" ht="13.5" thickBot="1">
      <c r="A389" s="571"/>
      <c r="B389" s="571"/>
      <c r="C389" s="571"/>
      <c r="D389" s="571"/>
      <c r="E389" s="571"/>
      <c r="F389" s="571"/>
      <c r="G389" s="571"/>
      <c r="H389" s="571"/>
      <c r="I389" s="571"/>
      <c r="J389" s="571"/>
      <c r="K389" s="571"/>
    </row>
    <row r="390" spans="1:11">
      <c r="A390" s="724" t="s">
        <v>479</v>
      </c>
      <c r="B390" s="725" t="s">
        <v>532</v>
      </c>
      <c r="C390" s="726"/>
      <c r="D390" s="727"/>
      <c r="E390" s="728"/>
      <c r="F390" s="728"/>
      <c r="G390" s="728"/>
      <c r="H390" s="729"/>
      <c r="I390" s="729"/>
      <c r="J390" s="730"/>
      <c r="K390" s="731" t="s">
        <v>50</v>
      </c>
    </row>
    <row r="391" spans="1:11" ht="13.5" thickBot="1">
      <c r="A391" s="732"/>
      <c r="B391" s="733" t="s">
        <v>492</v>
      </c>
      <c r="C391" s="734"/>
      <c r="D391" s="734"/>
      <c r="E391" s="734"/>
      <c r="F391" s="734"/>
      <c r="G391" s="734"/>
      <c r="H391" s="735"/>
      <c r="I391" s="735"/>
      <c r="J391" s="735"/>
      <c r="K391" s="736"/>
    </row>
    <row r="392" spans="1:11">
      <c r="A392" s="737" t="s">
        <v>141</v>
      </c>
      <c r="B392" s="738" t="s">
        <v>28</v>
      </c>
      <c r="C392" s="739"/>
      <c r="D392" s="739"/>
      <c r="E392" s="739"/>
      <c r="F392" s="740"/>
      <c r="G392" s="741" t="s">
        <v>142</v>
      </c>
      <c r="H392" s="742"/>
      <c r="I392" s="743" t="s">
        <v>143</v>
      </c>
      <c r="J392" s="744" t="s">
        <v>144</v>
      </c>
      <c r="K392" s="745" t="s">
        <v>145</v>
      </c>
    </row>
    <row r="393" spans="1:11">
      <c r="A393" s="593" t="s">
        <v>490</v>
      </c>
      <c r="B393" s="890" t="s">
        <v>488</v>
      </c>
      <c r="C393" s="891"/>
      <c r="D393" s="891"/>
      <c r="E393" s="891"/>
      <c r="F393" s="892"/>
      <c r="G393" s="746" t="s">
        <v>150</v>
      </c>
      <c r="H393" s="819">
        <v>141.27000000000001</v>
      </c>
      <c r="I393" s="820"/>
      <c r="J393" s="747">
        <v>24</v>
      </c>
      <c r="K393" s="748">
        <f>J393*H393</f>
        <v>3390.48</v>
      </c>
    </row>
    <row r="394" spans="1:11">
      <c r="A394" s="593" t="s">
        <v>490</v>
      </c>
      <c r="B394" s="810" t="s">
        <v>493</v>
      </c>
      <c r="C394" s="811"/>
      <c r="D394" s="811"/>
      <c r="E394" s="811"/>
      <c r="F394" s="893"/>
      <c r="G394" s="597" t="s">
        <v>150</v>
      </c>
      <c r="H394" s="821">
        <v>141.27000000000001</v>
      </c>
      <c r="I394" s="822"/>
      <c r="J394" s="747">
        <v>24</v>
      </c>
      <c r="K394" s="748">
        <f>J394*H394</f>
        <v>3390.48</v>
      </c>
    </row>
    <row r="395" spans="1:11">
      <c r="A395" s="593" t="s">
        <v>236</v>
      </c>
      <c r="B395" s="810" t="s">
        <v>235</v>
      </c>
      <c r="C395" s="811"/>
      <c r="D395" s="811"/>
      <c r="E395" s="811"/>
      <c r="F395" s="893"/>
      <c r="G395" s="597" t="s">
        <v>150</v>
      </c>
      <c r="H395" s="821">
        <v>28.01</v>
      </c>
      <c r="I395" s="822"/>
      <c r="J395" s="747">
        <v>24</v>
      </c>
      <c r="K395" s="748">
        <f>J395*H395</f>
        <v>672.24</v>
      </c>
    </row>
    <row r="396" spans="1:11">
      <c r="A396" s="593" t="s">
        <v>491</v>
      </c>
      <c r="B396" s="890" t="s">
        <v>489</v>
      </c>
      <c r="C396" s="891"/>
      <c r="D396" s="891"/>
      <c r="E396" s="891"/>
      <c r="F396" s="892"/>
      <c r="G396" s="746" t="s">
        <v>142</v>
      </c>
      <c r="H396" s="819">
        <v>103.33</v>
      </c>
      <c r="I396" s="820"/>
      <c r="J396" s="747">
        <v>2</v>
      </c>
      <c r="K396" s="748">
        <f>J396*H396</f>
        <v>206.66</v>
      </c>
    </row>
    <row r="397" spans="1:11" ht="13.5" thickBot="1">
      <c r="A397" s="749"/>
      <c r="B397" s="884" t="s">
        <v>7</v>
      </c>
      <c r="C397" s="885"/>
      <c r="D397" s="885"/>
      <c r="E397" s="885"/>
      <c r="F397" s="885"/>
      <c r="G397" s="750"/>
      <c r="H397" s="886"/>
      <c r="I397" s="886"/>
      <c r="J397" s="751"/>
      <c r="K397" s="752">
        <f>SUM(K393:K396)</f>
        <v>7659.86</v>
      </c>
    </row>
    <row r="398" spans="1:11" ht="13.5" thickBot="1">
      <c r="A398" s="753"/>
      <c r="B398" s="754"/>
      <c r="C398" s="754"/>
      <c r="D398" s="754"/>
      <c r="E398" s="754"/>
      <c r="F398" s="754"/>
      <c r="G398" s="755"/>
      <c r="H398" s="756"/>
      <c r="I398" s="756"/>
      <c r="J398" s="757"/>
      <c r="K398" s="758"/>
    </row>
    <row r="399" spans="1:11">
      <c r="A399" s="724" t="s">
        <v>480</v>
      </c>
      <c r="B399" s="725" t="s">
        <v>494</v>
      </c>
      <c r="C399" s="726"/>
      <c r="D399" s="727"/>
      <c r="E399" s="728"/>
      <c r="F399" s="728"/>
      <c r="G399" s="728"/>
      <c r="H399" s="729"/>
      <c r="I399" s="729"/>
      <c r="J399" s="730"/>
      <c r="K399" s="731" t="s">
        <v>50</v>
      </c>
    </row>
    <row r="400" spans="1:11" ht="13.5" thickBot="1">
      <c r="A400" s="732"/>
      <c r="B400" s="733"/>
      <c r="C400" s="734"/>
      <c r="D400" s="734"/>
      <c r="E400" s="734"/>
      <c r="F400" s="734"/>
      <c r="G400" s="734"/>
      <c r="H400" s="735"/>
      <c r="I400" s="735"/>
      <c r="J400" s="735"/>
      <c r="K400" s="736"/>
    </row>
    <row r="401" spans="1:11">
      <c r="A401" s="737" t="s">
        <v>141</v>
      </c>
      <c r="B401" s="738" t="s">
        <v>28</v>
      </c>
      <c r="C401" s="739"/>
      <c r="D401" s="739"/>
      <c r="E401" s="739"/>
      <c r="F401" s="740"/>
      <c r="G401" s="741" t="s">
        <v>142</v>
      </c>
      <c r="H401" s="742"/>
      <c r="I401" s="743" t="s">
        <v>143</v>
      </c>
      <c r="J401" s="744" t="s">
        <v>144</v>
      </c>
      <c r="K401" s="745" t="s">
        <v>145</v>
      </c>
    </row>
    <row r="402" spans="1:11">
      <c r="A402" s="593" t="s">
        <v>483</v>
      </c>
      <c r="B402" s="890" t="s">
        <v>495</v>
      </c>
      <c r="C402" s="891"/>
      <c r="D402" s="891"/>
      <c r="E402" s="891"/>
      <c r="F402" s="892"/>
      <c r="G402" s="746" t="s">
        <v>150</v>
      </c>
      <c r="H402" s="819">
        <v>174.89</v>
      </c>
      <c r="I402" s="820"/>
      <c r="J402" s="747">
        <v>16</v>
      </c>
      <c r="K402" s="748">
        <f>J402*H402</f>
        <v>2798.24</v>
      </c>
    </row>
    <row r="403" spans="1:11">
      <c r="A403" s="593" t="s">
        <v>485</v>
      </c>
      <c r="B403" s="890" t="s">
        <v>484</v>
      </c>
      <c r="C403" s="891"/>
      <c r="D403" s="891"/>
      <c r="E403" s="891"/>
      <c r="F403" s="892"/>
      <c r="G403" s="746" t="s">
        <v>150</v>
      </c>
      <c r="H403" s="819">
        <v>28.01</v>
      </c>
      <c r="I403" s="820"/>
      <c r="J403" s="747">
        <v>10</v>
      </c>
      <c r="K403" s="748">
        <f>J403*H403</f>
        <v>280.10000000000002</v>
      </c>
    </row>
    <row r="404" spans="1:11" ht="13.5" thickBot="1">
      <c r="A404" s="749"/>
      <c r="B404" s="884" t="s">
        <v>7</v>
      </c>
      <c r="C404" s="885"/>
      <c r="D404" s="885"/>
      <c r="E404" s="885"/>
      <c r="F404" s="885"/>
      <c r="G404" s="750"/>
      <c r="H404" s="886"/>
      <c r="I404" s="886"/>
      <c r="J404" s="751"/>
      <c r="K404" s="752">
        <f>SUM(K402:K403)</f>
        <v>3078.34</v>
      </c>
    </row>
    <row r="405" spans="1:11" ht="13.5" thickBot="1">
      <c r="A405" s="753"/>
      <c r="B405" s="754"/>
      <c r="C405" s="754"/>
      <c r="D405" s="754"/>
      <c r="E405" s="754"/>
      <c r="F405" s="754"/>
      <c r="G405" s="755"/>
      <c r="H405" s="756"/>
      <c r="I405" s="756"/>
      <c r="J405" s="757"/>
      <c r="K405" s="758"/>
    </row>
    <row r="406" spans="1:11" ht="30" customHeight="1">
      <c r="A406" s="724" t="s">
        <v>496</v>
      </c>
      <c r="B406" s="894" t="s">
        <v>497</v>
      </c>
      <c r="C406" s="894"/>
      <c r="D406" s="894"/>
      <c r="E406" s="894"/>
      <c r="F406" s="894"/>
      <c r="G406" s="894"/>
      <c r="H406" s="894"/>
      <c r="I406" s="894"/>
      <c r="J406" s="894"/>
      <c r="K406" s="731" t="s">
        <v>50</v>
      </c>
    </row>
    <row r="407" spans="1:11" ht="4.5" customHeight="1" thickBot="1">
      <c r="A407" s="732"/>
      <c r="B407" s="733"/>
      <c r="C407" s="734"/>
      <c r="D407" s="734"/>
      <c r="E407" s="734"/>
      <c r="F407" s="734"/>
      <c r="G407" s="734"/>
      <c r="H407" s="735"/>
      <c r="I407" s="735"/>
      <c r="J407" s="735"/>
      <c r="K407" s="736"/>
    </row>
    <row r="408" spans="1:11">
      <c r="A408" s="737" t="s">
        <v>141</v>
      </c>
      <c r="B408" s="738" t="s">
        <v>28</v>
      </c>
      <c r="C408" s="739"/>
      <c r="D408" s="739"/>
      <c r="E408" s="739"/>
      <c r="F408" s="740"/>
      <c r="G408" s="741" t="s">
        <v>142</v>
      </c>
      <c r="H408" s="742"/>
      <c r="I408" s="743" t="s">
        <v>143</v>
      </c>
      <c r="J408" s="744" t="s">
        <v>144</v>
      </c>
      <c r="K408" s="745" t="s">
        <v>145</v>
      </c>
    </row>
    <row r="409" spans="1:11">
      <c r="A409" s="593" t="s">
        <v>229</v>
      </c>
      <c r="B409" s="818" t="s">
        <v>231</v>
      </c>
      <c r="C409" s="818"/>
      <c r="D409" s="818"/>
      <c r="E409" s="818"/>
      <c r="F409" s="818"/>
      <c r="G409" s="597" t="s">
        <v>150</v>
      </c>
      <c r="H409" s="819">
        <v>156.99</v>
      </c>
      <c r="I409" s="820"/>
      <c r="J409" s="720">
        <v>528</v>
      </c>
      <c r="K409" s="748">
        <f>J409*H409</f>
        <v>82890.720000000001</v>
      </c>
    </row>
    <row r="410" spans="1:11" ht="22.5" customHeight="1">
      <c r="A410" s="674" t="s">
        <v>453</v>
      </c>
      <c r="B410" s="887" t="s">
        <v>234</v>
      </c>
      <c r="C410" s="888"/>
      <c r="D410" s="888"/>
      <c r="E410" s="888"/>
      <c r="F410" s="889"/>
      <c r="G410" s="597" t="s">
        <v>150</v>
      </c>
      <c r="H410" s="821">
        <v>24.44</v>
      </c>
      <c r="I410" s="822"/>
      <c r="J410" s="759">
        <v>352</v>
      </c>
      <c r="K410" s="748">
        <f>J410*H410</f>
        <v>8602.8799999999992</v>
      </c>
    </row>
    <row r="411" spans="1:11">
      <c r="A411" s="593" t="s">
        <v>491</v>
      </c>
      <c r="B411" s="890" t="s">
        <v>489</v>
      </c>
      <c r="C411" s="891"/>
      <c r="D411" s="891"/>
      <c r="E411" s="891"/>
      <c r="F411" s="892"/>
      <c r="G411" s="746" t="s">
        <v>142</v>
      </c>
      <c r="H411" s="819">
        <v>103.33</v>
      </c>
      <c r="I411" s="820"/>
      <c r="J411" s="747">
        <v>1</v>
      </c>
      <c r="K411" s="748">
        <f>J411*H411</f>
        <v>103.33</v>
      </c>
    </row>
    <row r="412" spans="1:11" ht="13.5" thickBot="1">
      <c r="A412" s="749"/>
      <c r="B412" s="884" t="s">
        <v>7</v>
      </c>
      <c r="C412" s="885"/>
      <c r="D412" s="885"/>
      <c r="E412" s="885"/>
      <c r="F412" s="885"/>
      <c r="G412" s="750"/>
      <c r="H412" s="886"/>
      <c r="I412" s="886"/>
      <c r="J412" s="751"/>
      <c r="K412" s="752">
        <f>SUM(K409:K411)</f>
        <v>91596.93</v>
      </c>
    </row>
  </sheetData>
  <sheetProtection algorithmName="SHA-512" hashValue="AvfI2W1LiwVp06BC4GYZ/hX5gYpGQPBc/LEwl7jRAS8LcVqaQoP6rbUTn+4GZORYuAvPeiyRe486zHRMEJKIRQ==" saltValue="Ye/h+f3BeMuEON7UCwEQEA==" spinCount="100000" sheet="1" objects="1" scenarios="1"/>
  <mergeCells count="789">
    <mergeCell ref="B395:F395"/>
    <mergeCell ref="H395:I395"/>
    <mergeCell ref="H404:I404"/>
    <mergeCell ref="B396:F396"/>
    <mergeCell ref="H396:I396"/>
    <mergeCell ref="B397:F397"/>
    <mergeCell ref="H402:I402"/>
    <mergeCell ref="B409:F409"/>
    <mergeCell ref="H409:I409"/>
    <mergeCell ref="H410:I410"/>
    <mergeCell ref="B411:F411"/>
    <mergeCell ref="H411:I411"/>
    <mergeCell ref="B309:F309"/>
    <mergeCell ref="L309:M309"/>
    <mergeCell ref="L307:M307"/>
    <mergeCell ref="B308:F308"/>
    <mergeCell ref="L308:M308"/>
    <mergeCell ref="B406:J406"/>
    <mergeCell ref="B380:F380"/>
    <mergeCell ref="H380:I380"/>
    <mergeCell ref="B385:F385"/>
    <mergeCell ref="H385:I385"/>
    <mergeCell ref="B386:F386"/>
    <mergeCell ref="H386:I386"/>
    <mergeCell ref="B387:F387"/>
    <mergeCell ref="H387:I387"/>
    <mergeCell ref="B388:F388"/>
    <mergeCell ref="H388:I388"/>
    <mergeCell ref="B393:F393"/>
    <mergeCell ref="H393:I393"/>
    <mergeCell ref="L337:M337"/>
    <mergeCell ref="L315:M315"/>
    <mergeCell ref="B316:F316"/>
    <mergeCell ref="B412:F412"/>
    <mergeCell ref="H412:I412"/>
    <mergeCell ref="B410:F410"/>
    <mergeCell ref="B314:F314"/>
    <mergeCell ref="B321:H321"/>
    <mergeCell ref="D349:I349"/>
    <mergeCell ref="D350:I350"/>
    <mergeCell ref="D351:I351"/>
    <mergeCell ref="D352:I352"/>
    <mergeCell ref="B320:F320"/>
    <mergeCell ref="B377:F377"/>
    <mergeCell ref="H377:I377"/>
    <mergeCell ref="B378:F378"/>
    <mergeCell ref="H378:I378"/>
    <mergeCell ref="B379:F379"/>
    <mergeCell ref="H379:I379"/>
    <mergeCell ref="B403:F403"/>
    <mergeCell ref="H403:I403"/>
    <mergeCell ref="B404:F404"/>
    <mergeCell ref="B337:F337"/>
    <mergeCell ref="H397:I397"/>
    <mergeCell ref="B394:F394"/>
    <mergeCell ref="H394:I394"/>
    <mergeCell ref="B402:F402"/>
    <mergeCell ref="B106:F106"/>
    <mergeCell ref="G106:I106"/>
    <mergeCell ref="J106:K106"/>
    <mergeCell ref="B107:F107"/>
    <mergeCell ref="G107:I107"/>
    <mergeCell ref="J107:K107"/>
    <mergeCell ref="J108:K108"/>
    <mergeCell ref="B109:F109"/>
    <mergeCell ref="G109:I109"/>
    <mergeCell ref="J109:K109"/>
    <mergeCell ref="B103:F103"/>
    <mergeCell ref="G103:I103"/>
    <mergeCell ref="J103:K103"/>
    <mergeCell ref="B104:F104"/>
    <mergeCell ref="G104:I104"/>
    <mergeCell ref="J104:K104"/>
    <mergeCell ref="B105:F105"/>
    <mergeCell ref="G105:I105"/>
    <mergeCell ref="J105:K105"/>
    <mergeCell ref="A18:K18"/>
    <mergeCell ref="B10:K12"/>
    <mergeCell ref="B312:M312"/>
    <mergeCell ref="L313:M313"/>
    <mergeCell ref="L314:M314"/>
    <mergeCell ref="L317:M317"/>
    <mergeCell ref="B318:F318"/>
    <mergeCell ref="L318:M318"/>
    <mergeCell ref="B32:F32"/>
    <mergeCell ref="G32:I32"/>
    <mergeCell ref="B33:F33"/>
    <mergeCell ref="G33:I33"/>
    <mergeCell ref="B34:F34"/>
    <mergeCell ref="G34:I34"/>
    <mergeCell ref="B35:F35"/>
    <mergeCell ref="G35:I35"/>
    <mergeCell ref="B41:F41"/>
    <mergeCell ref="B108:F108"/>
    <mergeCell ref="G108:I108"/>
    <mergeCell ref="B304:M304"/>
    <mergeCell ref="L305:M305"/>
    <mergeCell ref="B306:F306"/>
    <mergeCell ref="L306:M306"/>
    <mergeCell ref="B307:F307"/>
    <mergeCell ref="B28:F28"/>
    <mergeCell ref="G28:I28"/>
    <mergeCell ref="B29:F29"/>
    <mergeCell ref="G29:I29"/>
    <mergeCell ref="B30:F30"/>
    <mergeCell ref="G30:I30"/>
    <mergeCell ref="B31:F31"/>
    <mergeCell ref="G31:I31"/>
    <mergeCell ref="K342:M342"/>
    <mergeCell ref="L321:M321"/>
    <mergeCell ref="B322:F322"/>
    <mergeCell ref="L322:M322"/>
    <mergeCell ref="A341:B341"/>
    <mergeCell ref="C341:M341"/>
    <mergeCell ref="B334:M334"/>
    <mergeCell ref="L335:M335"/>
    <mergeCell ref="L338:M338"/>
    <mergeCell ref="B339:F339"/>
    <mergeCell ref="L339:M339"/>
    <mergeCell ref="B336:H336"/>
    <mergeCell ref="L336:M336"/>
    <mergeCell ref="B338:F338"/>
    <mergeCell ref="B44:F44"/>
    <mergeCell ref="G44:I44"/>
    <mergeCell ref="B27:F27"/>
    <mergeCell ref="G27:I27"/>
    <mergeCell ref="A20:M20"/>
    <mergeCell ref="A22:M22"/>
    <mergeCell ref="B23:F23"/>
    <mergeCell ref="G23:I23"/>
    <mergeCell ref="B24:F24"/>
    <mergeCell ref="G24:I24"/>
    <mergeCell ref="B25:F25"/>
    <mergeCell ref="G25:I25"/>
    <mergeCell ref="B26:F26"/>
    <mergeCell ref="G26:I26"/>
    <mergeCell ref="B45:F45"/>
    <mergeCell ref="G45:I45"/>
    <mergeCell ref="B36:F36"/>
    <mergeCell ref="G36:I36"/>
    <mergeCell ref="A37:M37"/>
    <mergeCell ref="B38:F38"/>
    <mergeCell ref="G38:I38"/>
    <mergeCell ref="B39:F39"/>
    <mergeCell ref="G39:I39"/>
    <mergeCell ref="B40:F40"/>
    <mergeCell ref="G40:I40"/>
    <mergeCell ref="G41:I41"/>
    <mergeCell ref="B42:F42"/>
    <mergeCell ref="G42:I42"/>
    <mergeCell ref="B43:F43"/>
    <mergeCell ref="G43:I43"/>
    <mergeCell ref="A52:M52"/>
    <mergeCell ref="B53:F53"/>
    <mergeCell ref="G53:I53"/>
    <mergeCell ref="B63:F63"/>
    <mergeCell ref="G63:I63"/>
    <mergeCell ref="B64:F64"/>
    <mergeCell ref="G64:I64"/>
    <mergeCell ref="B65:F65"/>
    <mergeCell ref="G65:I65"/>
    <mergeCell ref="B62:F62"/>
    <mergeCell ref="G62:I62"/>
    <mergeCell ref="B54:F54"/>
    <mergeCell ref="G54:I54"/>
    <mergeCell ref="B55:F55"/>
    <mergeCell ref="G55:I55"/>
    <mergeCell ref="B56:F56"/>
    <mergeCell ref="G56:I56"/>
    <mergeCell ref="B57:F57"/>
    <mergeCell ref="G57:I57"/>
    <mergeCell ref="B58:F58"/>
    <mergeCell ref="G58:I58"/>
    <mergeCell ref="B66:F66"/>
    <mergeCell ref="G66:I66"/>
    <mergeCell ref="B59:F59"/>
    <mergeCell ref="G59:I59"/>
    <mergeCell ref="B60:F60"/>
    <mergeCell ref="G60:I60"/>
    <mergeCell ref="B61:F61"/>
    <mergeCell ref="G61:I61"/>
    <mergeCell ref="G71:I71"/>
    <mergeCell ref="G72:I72"/>
    <mergeCell ref="G73:I73"/>
    <mergeCell ref="G74:I74"/>
    <mergeCell ref="A67:M67"/>
    <mergeCell ref="B68:F68"/>
    <mergeCell ref="G68:I68"/>
    <mergeCell ref="B69:F69"/>
    <mergeCell ref="G69:I69"/>
    <mergeCell ref="B70:F70"/>
    <mergeCell ref="G70:I70"/>
    <mergeCell ref="B71:F71"/>
    <mergeCell ref="B72:F72"/>
    <mergeCell ref="B73:F73"/>
    <mergeCell ref="B74:F74"/>
    <mergeCell ref="A80:M81"/>
    <mergeCell ref="G82:I82"/>
    <mergeCell ref="J82:K82"/>
    <mergeCell ref="B84:F84"/>
    <mergeCell ref="B85:F85"/>
    <mergeCell ref="G85:I85"/>
    <mergeCell ref="J85:K85"/>
    <mergeCell ref="B88:F88"/>
    <mergeCell ref="B89:F89"/>
    <mergeCell ref="G89:I89"/>
    <mergeCell ref="J89:K89"/>
    <mergeCell ref="B90:F90"/>
    <mergeCell ref="G90:I90"/>
    <mergeCell ref="J90:K90"/>
    <mergeCell ref="B93:F93"/>
    <mergeCell ref="B97:F97"/>
    <mergeCell ref="G97:I97"/>
    <mergeCell ref="J97:K97"/>
    <mergeCell ref="B98:F98"/>
    <mergeCell ref="G98:I98"/>
    <mergeCell ref="J98:K98"/>
    <mergeCell ref="J99:K99"/>
    <mergeCell ref="B101:F101"/>
    <mergeCell ref="G101:I101"/>
    <mergeCell ref="J101:K101"/>
    <mergeCell ref="B102:F102"/>
    <mergeCell ref="G102:I102"/>
    <mergeCell ref="J102:K102"/>
    <mergeCell ref="B100:F100"/>
    <mergeCell ref="G100:I100"/>
    <mergeCell ref="J100:K100"/>
    <mergeCell ref="J115:K115"/>
    <mergeCell ref="B116:F116"/>
    <mergeCell ref="G116:I116"/>
    <mergeCell ref="J116:K116"/>
    <mergeCell ref="B111:F111"/>
    <mergeCell ref="G111:I111"/>
    <mergeCell ref="J111:K111"/>
    <mergeCell ref="B112:F112"/>
    <mergeCell ref="G112:I112"/>
    <mergeCell ref="J112:K112"/>
    <mergeCell ref="B113:F113"/>
    <mergeCell ref="G113:I113"/>
    <mergeCell ref="J113:K113"/>
    <mergeCell ref="J114:K114"/>
    <mergeCell ref="B115:F115"/>
    <mergeCell ref="G115:I115"/>
    <mergeCell ref="J121:K121"/>
    <mergeCell ref="B122:F122"/>
    <mergeCell ref="G122:I122"/>
    <mergeCell ref="J122:K122"/>
    <mergeCell ref="B123:F123"/>
    <mergeCell ref="G123:I123"/>
    <mergeCell ref="J123:K123"/>
    <mergeCell ref="B117:F117"/>
    <mergeCell ref="G117:I117"/>
    <mergeCell ref="J117:K117"/>
    <mergeCell ref="B119:F119"/>
    <mergeCell ref="G119:I119"/>
    <mergeCell ref="J119:K119"/>
    <mergeCell ref="B120:F120"/>
    <mergeCell ref="G120:I120"/>
    <mergeCell ref="J120:K120"/>
    <mergeCell ref="J125:K125"/>
    <mergeCell ref="B126:F126"/>
    <mergeCell ref="G126:I126"/>
    <mergeCell ref="J126:K126"/>
    <mergeCell ref="B131:F131"/>
    <mergeCell ref="G131:I131"/>
    <mergeCell ref="J131:K131"/>
    <mergeCell ref="J129:K129"/>
    <mergeCell ref="B130:F130"/>
    <mergeCell ref="G130:I130"/>
    <mergeCell ref="J130:K130"/>
    <mergeCell ref="J135:K135"/>
    <mergeCell ref="B136:F136"/>
    <mergeCell ref="G136:I136"/>
    <mergeCell ref="J136:K136"/>
    <mergeCell ref="B137:F137"/>
    <mergeCell ref="G137:I137"/>
    <mergeCell ref="J137:K137"/>
    <mergeCell ref="B132:F132"/>
    <mergeCell ref="G132:I132"/>
    <mergeCell ref="J132:K132"/>
    <mergeCell ref="B133:F133"/>
    <mergeCell ref="G133:I133"/>
    <mergeCell ref="J133:K133"/>
    <mergeCell ref="B134:F134"/>
    <mergeCell ref="G134:I134"/>
    <mergeCell ref="J134:K134"/>
    <mergeCell ref="J142:K142"/>
    <mergeCell ref="B143:F143"/>
    <mergeCell ref="G143:I143"/>
    <mergeCell ref="J143:K143"/>
    <mergeCell ref="B151:F151"/>
    <mergeCell ref="G151:I151"/>
    <mergeCell ref="J151:K151"/>
    <mergeCell ref="B139:F139"/>
    <mergeCell ref="G139:I139"/>
    <mergeCell ref="J139:K139"/>
    <mergeCell ref="B140:F140"/>
    <mergeCell ref="G140:I140"/>
    <mergeCell ref="J140:K140"/>
    <mergeCell ref="B141:F141"/>
    <mergeCell ref="G141:I141"/>
    <mergeCell ref="J141:K141"/>
    <mergeCell ref="J152:K152"/>
    <mergeCell ref="B153:F153"/>
    <mergeCell ref="G153:I153"/>
    <mergeCell ref="J153:K153"/>
    <mergeCell ref="B144:F144"/>
    <mergeCell ref="G144:I144"/>
    <mergeCell ref="J144:K144"/>
    <mergeCell ref="B149:F149"/>
    <mergeCell ref="G149:I149"/>
    <mergeCell ref="J149:K149"/>
    <mergeCell ref="B150:F150"/>
    <mergeCell ref="G150:I150"/>
    <mergeCell ref="J150:K150"/>
    <mergeCell ref="B201:F201"/>
    <mergeCell ref="G201:I201"/>
    <mergeCell ref="J201:K201"/>
    <mergeCell ref="B202:F202"/>
    <mergeCell ref="G202:I202"/>
    <mergeCell ref="J202:K202"/>
    <mergeCell ref="B203:F203"/>
    <mergeCell ref="G203:I203"/>
    <mergeCell ref="J203:K203"/>
    <mergeCell ref="B215:F215"/>
    <mergeCell ref="G215:I215"/>
    <mergeCell ref="J215:K215"/>
    <mergeCell ref="B209:F209"/>
    <mergeCell ref="G209:I209"/>
    <mergeCell ref="J209:K209"/>
    <mergeCell ref="B210:F210"/>
    <mergeCell ref="G210:I210"/>
    <mergeCell ref="J210:K210"/>
    <mergeCell ref="B212:F212"/>
    <mergeCell ref="G212:I212"/>
    <mergeCell ref="J212:K212"/>
    <mergeCell ref="B213:F213"/>
    <mergeCell ref="G213:I213"/>
    <mergeCell ref="J213:K213"/>
    <mergeCell ref="B224:F224"/>
    <mergeCell ref="G224:I224"/>
    <mergeCell ref="J224:K224"/>
    <mergeCell ref="B219:F219"/>
    <mergeCell ref="G219:I219"/>
    <mergeCell ref="J219:K219"/>
    <mergeCell ref="B220:F220"/>
    <mergeCell ref="G220:I220"/>
    <mergeCell ref="J220:K220"/>
    <mergeCell ref="B221:F221"/>
    <mergeCell ref="G221:I221"/>
    <mergeCell ref="J221:K221"/>
    <mergeCell ref="B223:F223"/>
    <mergeCell ref="G223:I223"/>
    <mergeCell ref="J223:K223"/>
    <mergeCell ref="B222:F222"/>
    <mergeCell ref="G222:I222"/>
    <mergeCell ref="J222:K222"/>
    <mergeCell ref="B229:F229"/>
    <mergeCell ref="G229:I229"/>
    <mergeCell ref="J229:K229"/>
    <mergeCell ref="B230:F230"/>
    <mergeCell ref="G230:I230"/>
    <mergeCell ref="J230:K230"/>
    <mergeCell ref="B225:F225"/>
    <mergeCell ref="G225:I225"/>
    <mergeCell ref="J225:K225"/>
    <mergeCell ref="B226:F226"/>
    <mergeCell ref="G226:I226"/>
    <mergeCell ref="J226:K226"/>
    <mergeCell ref="B227:F227"/>
    <mergeCell ref="G227:I227"/>
    <mergeCell ref="J227:K227"/>
    <mergeCell ref="B231:F231"/>
    <mergeCell ref="G231:I231"/>
    <mergeCell ref="J231:K231"/>
    <mergeCell ref="B232:F232"/>
    <mergeCell ref="G232:I232"/>
    <mergeCell ref="J232:K232"/>
    <mergeCell ref="B233:F233"/>
    <mergeCell ref="G233:I233"/>
    <mergeCell ref="J233:K233"/>
    <mergeCell ref="B234:F234"/>
    <mergeCell ref="G234:I234"/>
    <mergeCell ref="J234:K234"/>
    <mergeCell ref="B235:F235"/>
    <mergeCell ref="G235:I235"/>
    <mergeCell ref="J235:K235"/>
    <mergeCell ref="B236:F236"/>
    <mergeCell ref="G236:I236"/>
    <mergeCell ref="J236:K236"/>
    <mergeCell ref="B253:F253"/>
    <mergeCell ref="G253:I253"/>
    <mergeCell ref="J253:K253"/>
    <mergeCell ref="B254:F254"/>
    <mergeCell ref="G254:I254"/>
    <mergeCell ref="J254:K254"/>
    <mergeCell ref="B255:F255"/>
    <mergeCell ref="G255:I255"/>
    <mergeCell ref="J255:K255"/>
    <mergeCell ref="B256:F256"/>
    <mergeCell ref="G256:I256"/>
    <mergeCell ref="J256:K256"/>
    <mergeCell ref="B257:F257"/>
    <mergeCell ref="G257:I257"/>
    <mergeCell ref="J257:K257"/>
    <mergeCell ref="B258:F258"/>
    <mergeCell ref="G258:I258"/>
    <mergeCell ref="J258:K258"/>
    <mergeCell ref="B259:F259"/>
    <mergeCell ref="G259:I259"/>
    <mergeCell ref="J259:K259"/>
    <mergeCell ref="B260:F260"/>
    <mergeCell ref="G260:I260"/>
    <mergeCell ref="J260:K260"/>
    <mergeCell ref="B261:F261"/>
    <mergeCell ref="G261:I261"/>
    <mergeCell ref="J261:K261"/>
    <mergeCell ref="B262:F262"/>
    <mergeCell ref="G262:I262"/>
    <mergeCell ref="J262:K262"/>
    <mergeCell ref="B263:F263"/>
    <mergeCell ref="G263:I263"/>
    <mergeCell ref="J263:K263"/>
    <mergeCell ref="B264:F264"/>
    <mergeCell ref="G264:I264"/>
    <mergeCell ref="J264:K264"/>
    <mergeCell ref="B267:F267"/>
    <mergeCell ref="G267:I267"/>
    <mergeCell ref="J267:K267"/>
    <mergeCell ref="B265:F265"/>
    <mergeCell ref="G265:I265"/>
    <mergeCell ref="J265:K265"/>
    <mergeCell ref="B268:F268"/>
    <mergeCell ref="G268:I268"/>
    <mergeCell ref="J268:K268"/>
    <mergeCell ref="B269:F269"/>
    <mergeCell ref="G269:I269"/>
    <mergeCell ref="J269:K269"/>
    <mergeCell ref="B270:F270"/>
    <mergeCell ref="G270:I270"/>
    <mergeCell ref="J270:K270"/>
    <mergeCell ref="B271:F271"/>
    <mergeCell ref="G271:I271"/>
    <mergeCell ref="J271:K271"/>
    <mergeCell ref="B272:F272"/>
    <mergeCell ref="G272:I272"/>
    <mergeCell ref="J272:K272"/>
    <mergeCell ref="B273:F273"/>
    <mergeCell ref="G273:I273"/>
    <mergeCell ref="J273:K273"/>
    <mergeCell ref="B274:F274"/>
    <mergeCell ref="G274:I274"/>
    <mergeCell ref="J274:K274"/>
    <mergeCell ref="B275:F275"/>
    <mergeCell ref="G275:I275"/>
    <mergeCell ref="J275:K275"/>
    <mergeCell ref="B281:F281"/>
    <mergeCell ref="G281:I281"/>
    <mergeCell ref="J281:K281"/>
    <mergeCell ref="B282:F282"/>
    <mergeCell ref="G282:I282"/>
    <mergeCell ref="J282:K282"/>
    <mergeCell ref="B276:F276"/>
    <mergeCell ref="G276:I276"/>
    <mergeCell ref="J276:K276"/>
    <mergeCell ref="B278:F278"/>
    <mergeCell ref="G278:I278"/>
    <mergeCell ref="J278:K278"/>
    <mergeCell ref="B279:F279"/>
    <mergeCell ref="G279:I279"/>
    <mergeCell ref="J279:K279"/>
    <mergeCell ref="B277:F277"/>
    <mergeCell ref="G277:I277"/>
    <mergeCell ref="J277:K277"/>
    <mergeCell ref="B283:F283"/>
    <mergeCell ref="G283:I283"/>
    <mergeCell ref="J283:K283"/>
    <mergeCell ref="B284:F284"/>
    <mergeCell ref="G284:I284"/>
    <mergeCell ref="J284:K284"/>
    <mergeCell ref="B285:F285"/>
    <mergeCell ref="G285:I285"/>
    <mergeCell ref="J285:K285"/>
    <mergeCell ref="B286:F286"/>
    <mergeCell ref="G286:I286"/>
    <mergeCell ref="J286:K286"/>
    <mergeCell ref="B287:F287"/>
    <mergeCell ref="G287:I287"/>
    <mergeCell ref="J287:K287"/>
    <mergeCell ref="B288:F288"/>
    <mergeCell ref="G288:I288"/>
    <mergeCell ref="J288:K288"/>
    <mergeCell ref="B289:F289"/>
    <mergeCell ref="G289:I289"/>
    <mergeCell ref="J289:K289"/>
    <mergeCell ref="B290:F290"/>
    <mergeCell ref="G290:I290"/>
    <mergeCell ref="J290:K290"/>
    <mergeCell ref="B291:F291"/>
    <mergeCell ref="G291:I291"/>
    <mergeCell ref="J291:K291"/>
    <mergeCell ref="B292:F292"/>
    <mergeCell ref="G292:I292"/>
    <mergeCell ref="J292:K292"/>
    <mergeCell ref="B293:F293"/>
    <mergeCell ref="G293:I293"/>
    <mergeCell ref="J293:K293"/>
    <mergeCell ref="B50:F50"/>
    <mergeCell ref="G50:I50"/>
    <mergeCell ref="B51:F51"/>
    <mergeCell ref="G51:I51"/>
    <mergeCell ref="B118:F118"/>
    <mergeCell ref="G118:I118"/>
    <mergeCell ref="J118:K118"/>
    <mergeCell ref="B127:F127"/>
    <mergeCell ref="G127:I127"/>
    <mergeCell ref="J127:K127"/>
    <mergeCell ref="B128:F128"/>
    <mergeCell ref="G128:I128"/>
    <mergeCell ref="J128:K128"/>
    <mergeCell ref="B129:F129"/>
    <mergeCell ref="G129:I129"/>
    <mergeCell ref="J154:K154"/>
    <mergeCell ref="B155:F155"/>
    <mergeCell ref="G155:I155"/>
    <mergeCell ref="G46:I46"/>
    <mergeCell ref="B47:F47"/>
    <mergeCell ref="G47:I47"/>
    <mergeCell ref="B48:F48"/>
    <mergeCell ref="G48:I48"/>
    <mergeCell ref="B49:F49"/>
    <mergeCell ref="G49:I49"/>
    <mergeCell ref="B46:F46"/>
    <mergeCell ref="B154:F154"/>
    <mergeCell ref="G154:I154"/>
    <mergeCell ref="B152:F152"/>
    <mergeCell ref="G152:I152"/>
    <mergeCell ref="B142:F142"/>
    <mergeCell ref="G142:I142"/>
    <mergeCell ref="B135:F135"/>
    <mergeCell ref="G135:I135"/>
    <mergeCell ref="B125:F125"/>
    <mergeCell ref="G125:I125"/>
    <mergeCell ref="B121:F121"/>
    <mergeCell ref="G121:I121"/>
    <mergeCell ref="B114:F114"/>
    <mergeCell ref="G114:I114"/>
    <mergeCell ref="B99:F99"/>
    <mergeCell ref="G99:I99"/>
    <mergeCell ref="J155:K155"/>
    <mergeCell ref="B156:F156"/>
    <mergeCell ref="G156:I156"/>
    <mergeCell ref="J156:K156"/>
    <mergeCell ref="B157:F157"/>
    <mergeCell ref="G157:I157"/>
    <mergeCell ref="J157:K157"/>
    <mergeCell ref="B158:F158"/>
    <mergeCell ref="G158:I158"/>
    <mergeCell ref="J158:K158"/>
    <mergeCell ref="B159:F159"/>
    <mergeCell ref="G159:I159"/>
    <mergeCell ref="J159:K159"/>
    <mergeCell ref="B160:F160"/>
    <mergeCell ref="G160:I160"/>
    <mergeCell ref="J160:K160"/>
    <mergeCell ref="B161:F161"/>
    <mergeCell ref="G161:I161"/>
    <mergeCell ref="J161:K161"/>
    <mergeCell ref="B163:F163"/>
    <mergeCell ref="G163:I163"/>
    <mergeCell ref="J163:K163"/>
    <mergeCell ref="B164:F164"/>
    <mergeCell ref="G164:I164"/>
    <mergeCell ref="J164:K164"/>
    <mergeCell ref="B165:F165"/>
    <mergeCell ref="G165:I165"/>
    <mergeCell ref="J165:K165"/>
    <mergeCell ref="B166:F166"/>
    <mergeCell ref="G166:I166"/>
    <mergeCell ref="J166:K166"/>
    <mergeCell ref="B167:F167"/>
    <mergeCell ref="G167:I167"/>
    <mergeCell ref="J167:K167"/>
    <mergeCell ref="B168:F168"/>
    <mergeCell ref="G168:I168"/>
    <mergeCell ref="J168:K168"/>
    <mergeCell ref="B169:F169"/>
    <mergeCell ref="G169:I169"/>
    <mergeCell ref="J169:K169"/>
    <mergeCell ref="B170:F170"/>
    <mergeCell ref="G170:I170"/>
    <mergeCell ref="J170:K170"/>
    <mergeCell ref="B171:F171"/>
    <mergeCell ref="G171:I171"/>
    <mergeCell ref="J171:K171"/>
    <mergeCell ref="B172:F172"/>
    <mergeCell ref="G172:I172"/>
    <mergeCell ref="J172:K172"/>
    <mergeCell ref="B173:F173"/>
    <mergeCell ref="G173:I173"/>
    <mergeCell ref="J173:K173"/>
    <mergeCell ref="B174:F174"/>
    <mergeCell ref="G174:I174"/>
    <mergeCell ref="J174:K174"/>
    <mergeCell ref="B175:F175"/>
    <mergeCell ref="G175:I175"/>
    <mergeCell ref="J175:K175"/>
    <mergeCell ref="B177:F177"/>
    <mergeCell ref="G177:I177"/>
    <mergeCell ref="J177:K177"/>
    <mergeCell ref="B178:F178"/>
    <mergeCell ref="G178:I178"/>
    <mergeCell ref="J178:K178"/>
    <mergeCell ref="B179:F179"/>
    <mergeCell ref="G179:I179"/>
    <mergeCell ref="J179:K179"/>
    <mergeCell ref="B180:F180"/>
    <mergeCell ref="G180:I180"/>
    <mergeCell ref="J180:K180"/>
    <mergeCell ref="B181:F181"/>
    <mergeCell ref="G181:I181"/>
    <mergeCell ref="J181:K181"/>
    <mergeCell ref="B182:F182"/>
    <mergeCell ref="G182:I182"/>
    <mergeCell ref="J182:K182"/>
    <mergeCell ref="B183:F183"/>
    <mergeCell ref="G183:I183"/>
    <mergeCell ref="J183:K183"/>
    <mergeCell ref="B184:F184"/>
    <mergeCell ref="G184:I184"/>
    <mergeCell ref="J184:K184"/>
    <mergeCell ref="B185:F185"/>
    <mergeCell ref="G185:I185"/>
    <mergeCell ref="J185:K185"/>
    <mergeCell ref="B186:F186"/>
    <mergeCell ref="G186:I186"/>
    <mergeCell ref="J186:K186"/>
    <mergeCell ref="B187:F187"/>
    <mergeCell ref="G187:I187"/>
    <mergeCell ref="J187:K187"/>
    <mergeCell ref="B188:F188"/>
    <mergeCell ref="G188:I188"/>
    <mergeCell ref="J188:K188"/>
    <mergeCell ref="B189:F189"/>
    <mergeCell ref="G189:I189"/>
    <mergeCell ref="J189:K189"/>
    <mergeCell ref="B191:F191"/>
    <mergeCell ref="G191:I191"/>
    <mergeCell ref="J191:K191"/>
    <mergeCell ref="B192:F192"/>
    <mergeCell ref="G192:I192"/>
    <mergeCell ref="J192:K192"/>
    <mergeCell ref="B193:F193"/>
    <mergeCell ref="G193:I193"/>
    <mergeCell ref="J193:K193"/>
    <mergeCell ref="B194:F194"/>
    <mergeCell ref="G194:I194"/>
    <mergeCell ref="J194:K194"/>
    <mergeCell ref="B195:F195"/>
    <mergeCell ref="G195:I195"/>
    <mergeCell ref="J195:K195"/>
    <mergeCell ref="B196:F196"/>
    <mergeCell ref="G196:I196"/>
    <mergeCell ref="J196:K196"/>
    <mergeCell ref="B211:F211"/>
    <mergeCell ref="G211:I211"/>
    <mergeCell ref="J211:K211"/>
    <mergeCell ref="B207:F207"/>
    <mergeCell ref="G207:I207"/>
    <mergeCell ref="J207:K207"/>
    <mergeCell ref="B208:F208"/>
    <mergeCell ref="G208:I208"/>
    <mergeCell ref="J208:K208"/>
    <mergeCell ref="B204:F204"/>
    <mergeCell ref="G204:I204"/>
    <mergeCell ref="J204:K204"/>
    <mergeCell ref="B205:F205"/>
    <mergeCell ref="G205:I205"/>
    <mergeCell ref="J205:K205"/>
    <mergeCell ref="B206:F206"/>
    <mergeCell ref="G206:I206"/>
    <mergeCell ref="J206:K206"/>
    <mergeCell ref="B216:F216"/>
    <mergeCell ref="G216:I216"/>
    <mergeCell ref="J216:K216"/>
    <mergeCell ref="B217:F217"/>
    <mergeCell ref="G217:I217"/>
    <mergeCell ref="J217:K217"/>
    <mergeCell ref="B218:F218"/>
    <mergeCell ref="G218:I218"/>
    <mergeCell ref="J218:K218"/>
    <mergeCell ref="B240:F240"/>
    <mergeCell ref="G240:I240"/>
    <mergeCell ref="J240:K240"/>
    <mergeCell ref="B241:F241"/>
    <mergeCell ref="G241:I241"/>
    <mergeCell ref="J241:K241"/>
    <mergeCell ref="B237:F237"/>
    <mergeCell ref="G237:I237"/>
    <mergeCell ref="J237:K237"/>
    <mergeCell ref="B238:F238"/>
    <mergeCell ref="G238:I238"/>
    <mergeCell ref="J238:K238"/>
    <mergeCell ref="B239:F239"/>
    <mergeCell ref="G239:I239"/>
    <mergeCell ref="J239:K239"/>
    <mergeCell ref="B243:F243"/>
    <mergeCell ref="G243:I243"/>
    <mergeCell ref="J243:K243"/>
    <mergeCell ref="B244:F244"/>
    <mergeCell ref="G244:I244"/>
    <mergeCell ref="J244:K244"/>
    <mergeCell ref="B245:F245"/>
    <mergeCell ref="G245:I245"/>
    <mergeCell ref="J245:K245"/>
    <mergeCell ref="B246:F246"/>
    <mergeCell ref="G246:I246"/>
    <mergeCell ref="J246:K246"/>
    <mergeCell ref="B247:F247"/>
    <mergeCell ref="G247:I247"/>
    <mergeCell ref="J247:K247"/>
    <mergeCell ref="B248:F248"/>
    <mergeCell ref="G248:I248"/>
    <mergeCell ref="J248:K248"/>
    <mergeCell ref="B295:F295"/>
    <mergeCell ref="G295:I295"/>
    <mergeCell ref="J295:K295"/>
    <mergeCell ref="B296:F296"/>
    <mergeCell ref="G296:I296"/>
    <mergeCell ref="J296:K296"/>
    <mergeCell ref="B297:F297"/>
    <mergeCell ref="G297:I297"/>
    <mergeCell ref="J297:K297"/>
    <mergeCell ref="D343:I343"/>
    <mergeCell ref="D344:I344"/>
    <mergeCell ref="D345:I345"/>
    <mergeCell ref="D346:I346"/>
    <mergeCell ref="B298:F298"/>
    <mergeCell ref="G298:I298"/>
    <mergeCell ref="J298:K298"/>
    <mergeCell ref="B299:F299"/>
    <mergeCell ref="G299:I299"/>
    <mergeCell ref="J299:K299"/>
    <mergeCell ref="B300:F300"/>
    <mergeCell ref="G300:I300"/>
    <mergeCell ref="J300:K300"/>
    <mergeCell ref="B315:F315"/>
    <mergeCell ref="B330:F330"/>
    <mergeCell ref="B331:F331"/>
    <mergeCell ref="B324:M324"/>
    <mergeCell ref="L325:M325"/>
    <mergeCell ref="B326:F326"/>
    <mergeCell ref="L326:M326"/>
    <mergeCell ref="B327:F327"/>
    <mergeCell ref="L327:M327"/>
    <mergeCell ref="B328:F328"/>
    <mergeCell ref="L328:M328"/>
    <mergeCell ref="D353:I353"/>
    <mergeCell ref="D354:I354"/>
    <mergeCell ref="L355:M355"/>
    <mergeCell ref="D347:I347"/>
    <mergeCell ref="D348:I348"/>
    <mergeCell ref="B372:F372"/>
    <mergeCell ref="H372:I372"/>
    <mergeCell ref="B367:F367"/>
    <mergeCell ref="H367:I367"/>
    <mergeCell ref="B368:F368"/>
    <mergeCell ref="H368:I368"/>
    <mergeCell ref="B369:F369"/>
    <mergeCell ref="H369:I369"/>
    <mergeCell ref="B370:F370"/>
    <mergeCell ref="H370:I370"/>
    <mergeCell ref="B371:F371"/>
    <mergeCell ref="H371:I371"/>
    <mergeCell ref="J309:K309"/>
    <mergeCell ref="B310:F310"/>
    <mergeCell ref="J310:K310"/>
    <mergeCell ref="L310:M310"/>
    <mergeCell ref="B332:F332"/>
    <mergeCell ref="L332:M332"/>
    <mergeCell ref="J332:K332"/>
    <mergeCell ref="J331:K331"/>
    <mergeCell ref="L320:M320"/>
    <mergeCell ref="B319:F319"/>
    <mergeCell ref="L319:M319"/>
    <mergeCell ref="L316:M316"/>
    <mergeCell ref="L330:M330"/>
    <mergeCell ref="L331:M331"/>
    <mergeCell ref="L329:M329"/>
  </mergeCells>
  <phoneticPr fontId="47" type="noConversion"/>
  <hyperlinks>
    <hyperlink ref="C352" r:id="rId1" display="http://www2.rio.rj.gov.br/sco/composicaosco.cfm?item=1AD15150250A201404" xr:uid="{CE9EAE73-405D-45A4-85DB-D822F88835A4}"/>
    <hyperlink ref="C353" r:id="rId2" display="http://www2.rio.rj.gov.br/sco/composicaosco.cfm?item=1EQ60990400%2F201404" xr:uid="{FE29E465-6161-41DF-8FE9-117F7F4EFE24}"/>
    <hyperlink ref="C354" r:id="rId3" display="http://www2.rio.rj.gov.br/sco/composicaosco.cfm?item=1EQ60990450%2F201404" xr:uid="{30C16AC2-AB36-4053-B804-0C3C3FC9E639}"/>
  </hyperlinks>
  <pageMargins left="0.51181102362204722" right="0.51181102362204722" top="0.78740157480314965" bottom="0.78740157480314965" header="0.31496062992125984" footer="0.31496062992125984"/>
  <pageSetup paperSize="9" scale="75" orientation="portrait" r:id="rId4"/>
  <rowBreaks count="1" manualBreakCount="1">
    <brk id="355" max="16383" man="1"/>
  </rowBreaks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</vt:i4>
      </vt:variant>
    </vt:vector>
  </HeadingPairs>
  <TitlesOfParts>
    <vt:vector size="12" baseType="lpstr">
      <vt:lpstr>Início</vt:lpstr>
      <vt:lpstr>Ajuda 01</vt:lpstr>
      <vt:lpstr>Ajuda 02</vt:lpstr>
      <vt:lpstr>Ajuda 03</vt:lpstr>
      <vt:lpstr>Planilha</vt:lpstr>
      <vt:lpstr>LDI</vt:lpstr>
      <vt:lpstr>Cronograma</vt:lpstr>
      <vt:lpstr>Composições</vt:lpstr>
      <vt:lpstr>'Ajuda 03'!Area_de_impressao</vt:lpstr>
      <vt:lpstr>Composições!Titulos_de_impressao</vt:lpstr>
      <vt:lpstr>Cronograma!Titulos_de_impressao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Orçamentária</dc:title>
  <dc:subject>Controle de Medição</dc:subject>
  <dc:creator>Eduardo Fernando da Silva &amp; Paulo Lagoeiro</dc:creator>
  <cp:lastModifiedBy>Alessandro Eloisio Timoteo</cp:lastModifiedBy>
  <cp:lastPrinted>2025-09-12T18:03:32Z</cp:lastPrinted>
  <dcterms:created xsi:type="dcterms:W3CDTF">1997-11-05T13:09:03Z</dcterms:created>
  <dcterms:modified xsi:type="dcterms:W3CDTF">2025-09-12T18:04:48Z</dcterms:modified>
</cp:coreProperties>
</file>